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sjekter\Hotelltjenester 1003048\4 Konkurransen\4.1 Konkurransegrunnlag\Tilbudsdokumenter utlyst\"/>
    </mc:Choice>
  </mc:AlternateContent>
  <bookViews>
    <workbookView xWindow="120" yWindow="15" windowWidth="11910" windowHeight="5685" tabRatio="904" activeTab="1"/>
  </bookViews>
  <sheets>
    <sheet name="Forklaring" sheetId="4" r:id="rId1"/>
    <sheet name="Svarskjema O-Krav" sheetId="32" r:id="rId2"/>
    <sheet name="Svarskjema pris og miljøkrav" sheetId="34" r:id="rId3"/>
    <sheet name="Oslo-3" sheetId="21" state="hidden" r:id="rId4"/>
    <sheet name="Tromsø" sheetId="22" state="hidden" r:id="rId5"/>
    <sheet name="Trondheim" sheetId="23" state="hidden" r:id="rId6"/>
    <sheet name="Bergen" sheetId="24" state="hidden" r:id="rId7"/>
    <sheet name="Bodø" sheetId="26" state="hidden" r:id="rId8"/>
    <sheet name="Kristiansand" sheetId="27" state="hidden" r:id="rId9"/>
    <sheet name="Lillehammer" sheetId="28" state="hidden" r:id="rId10"/>
    <sheet name="Stavanger" sheetId="29" state="hidden" r:id="rId11"/>
    <sheet name="Hamar" sheetId="30" state="hidden" r:id="rId12"/>
    <sheet name="Liste og vekting" sheetId="16" state="hidden" r:id="rId13"/>
  </sheets>
  <definedNames>
    <definedName name="absoluttkrav">'Liste og vekting'!$D$4</definedName>
    <definedName name="Destinasjoner">Forklaring!#REF!</definedName>
    <definedName name="Krav">'Liste og vekting'!$D$4:$D$5</definedName>
    <definedName name="Slutteval">#REF!</definedName>
    <definedName name="Svar">'Liste og vekting'!$B$4:$B$5</definedName>
    <definedName name="_xlnm.Print_Area" localSheetId="12">'Liste og vekting'!$B$9:$F$76</definedName>
  </definedNames>
  <calcPr calcId="152511"/>
</workbook>
</file>

<file path=xl/calcChain.xml><?xml version="1.0" encoding="utf-8"?>
<calcChain xmlns="http://schemas.openxmlformats.org/spreadsheetml/2006/main">
  <c r="C64" i="4" l="1"/>
  <c r="E64" i="4"/>
  <c r="F64" i="4" l="1"/>
  <c r="D64" i="4"/>
  <c r="B70" i="22" l="1"/>
  <c r="B17" i="22"/>
  <c r="B70" i="23"/>
  <c r="B17" i="23"/>
  <c r="B70" i="24"/>
  <c r="B17" i="24"/>
  <c r="B70" i="26"/>
  <c r="B17" i="26"/>
  <c r="B70" i="27"/>
  <c r="B17" i="27"/>
  <c r="B70" i="28"/>
  <c r="B17" i="28"/>
  <c r="B70" i="29"/>
  <c r="B17" i="29"/>
  <c r="B70" i="30"/>
  <c r="B17" i="30"/>
  <c r="B70" i="21"/>
  <c r="B17" i="21"/>
  <c r="B5" i="30"/>
  <c r="B5" i="29"/>
  <c r="B5" i="28"/>
  <c r="B5" i="27"/>
  <c r="B5" i="26"/>
  <c r="B5" i="24"/>
  <c r="B5" i="23"/>
  <c r="B5" i="22"/>
  <c r="B5" i="21"/>
  <c r="C68" i="26"/>
  <c r="C69" i="26"/>
  <c r="C68" i="27"/>
  <c r="C69" i="27"/>
  <c r="C68" i="28"/>
  <c r="C69" i="28"/>
  <c r="C68" i="29"/>
  <c r="C69" i="29"/>
  <c r="C68" i="30"/>
  <c r="C69" i="30"/>
  <c r="C68" i="24"/>
  <c r="C69" i="24"/>
  <c r="C67" i="26"/>
  <c r="C67" i="27"/>
  <c r="C67" i="28"/>
  <c r="C67" i="29"/>
  <c r="C67" i="30"/>
  <c r="C67" i="24"/>
  <c r="C68" i="23"/>
  <c r="C69" i="23"/>
  <c r="C67" i="23"/>
  <c r="C68" i="22"/>
  <c r="C69" i="22"/>
  <c r="C67" i="22"/>
  <c r="C68" i="21"/>
  <c r="C69" i="21"/>
  <c r="C67" i="21"/>
  <c r="C15" i="22"/>
  <c r="C16" i="22" s="1"/>
  <c r="C15" i="23"/>
  <c r="C15" i="24"/>
  <c r="C15" i="26"/>
  <c r="C15" i="27"/>
  <c r="C16" i="27" s="1"/>
  <c r="C15" i="28"/>
  <c r="C15" i="29"/>
  <c r="C15" i="30"/>
  <c r="C15" i="21"/>
  <c r="C16" i="21" s="1"/>
  <c r="C14" i="22"/>
  <c r="C14" i="23"/>
  <c r="C14" i="24"/>
  <c r="C14" i="26"/>
  <c r="C14" i="27"/>
  <c r="C14" i="28"/>
  <c r="C14" i="29"/>
  <c r="C14" i="30"/>
  <c r="C14" i="21"/>
  <c r="C13" i="22"/>
  <c r="C13" i="23"/>
  <c r="C16" i="23" s="1"/>
  <c r="C13" i="24"/>
  <c r="C13" i="26"/>
  <c r="C16" i="26" s="1"/>
  <c r="C13" i="27"/>
  <c r="C13" i="28"/>
  <c r="C16" i="28" s="1"/>
  <c r="C13" i="29"/>
  <c r="C16" i="29" s="1"/>
  <c r="C13" i="30"/>
  <c r="C16" i="30" s="1"/>
  <c r="C13" i="21"/>
  <c r="C75" i="30"/>
  <c r="C74" i="30"/>
  <c r="B66" i="30"/>
  <c r="B65" i="30"/>
  <c r="C64" i="30"/>
  <c r="C63" i="30"/>
  <c r="C62" i="30"/>
  <c r="C61" i="30"/>
  <c r="C59" i="30"/>
  <c r="C58" i="30"/>
  <c r="C57" i="30"/>
  <c r="C55" i="30"/>
  <c r="C54" i="30"/>
  <c r="C53" i="30"/>
  <c r="C52" i="30"/>
  <c r="C51" i="30"/>
  <c r="C50" i="30"/>
  <c r="C48" i="30"/>
  <c r="C47" i="30"/>
  <c r="C46" i="30"/>
  <c r="C45" i="30"/>
  <c r="C43" i="30"/>
  <c r="C42" i="30"/>
  <c r="C41" i="30"/>
  <c r="C39" i="30"/>
  <c r="C38" i="30"/>
  <c r="C37" i="30"/>
  <c r="C36" i="30"/>
  <c r="S34" i="30"/>
  <c r="R34" i="30"/>
  <c r="Q34" i="30"/>
  <c r="P34" i="30"/>
  <c r="O34" i="30"/>
  <c r="N34" i="30"/>
  <c r="M34" i="30"/>
  <c r="L34" i="30"/>
  <c r="K34" i="30"/>
  <c r="J34" i="30"/>
  <c r="I34" i="30"/>
  <c r="H34" i="30"/>
  <c r="G34" i="30"/>
  <c r="F34" i="30"/>
  <c r="E34" i="30"/>
  <c r="D34" i="30"/>
  <c r="B34" i="30"/>
  <c r="C33" i="30"/>
  <c r="C32" i="30"/>
  <c r="C31" i="30"/>
  <c r="C29" i="30"/>
  <c r="C28" i="30"/>
  <c r="C27" i="30"/>
  <c r="C26" i="30"/>
  <c r="C25" i="30"/>
  <c r="C24" i="30"/>
  <c r="C23" i="30"/>
  <c r="C21" i="30"/>
  <c r="C20" i="30"/>
  <c r="C19" i="30"/>
  <c r="C18" i="30"/>
  <c r="B14" i="30"/>
  <c r="B13" i="30"/>
  <c r="B12" i="30"/>
  <c r="S11" i="30"/>
  <c r="S65" i="30" s="1"/>
  <c r="R11" i="30"/>
  <c r="R65" i="30" s="1"/>
  <c r="Q11" i="30"/>
  <c r="Q65" i="30" s="1"/>
  <c r="P11" i="30"/>
  <c r="P65" i="30" s="1"/>
  <c r="O11" i="30"/>
  <c r="O65" i="30" s="1"/>
  <c r="N11" i="30"/>
  <c r="N65" i="30" s="1"/>
  <c r="M11" i="30"/>
  <c r="M65" i="30" s="1"/>
  <c r="L11" i="30"/>
  <c r="L65" i="30" s="1"/>
  <c r="K11" i="30"/>
  <c r="K65" i="30" s="1"/>
  <c r="J11" i="30"/>
  <c r="J65" i="30" s="1"/>
  <c r="I11" i="30"/>
  <c r="I65" i="30" s="1"/>
  <c r="H11" i="30"/>
  <c r="H65" i="30" s="1"/>
  <c r="G11" i="30"/>
  <c r="G65" i="30" s="1"/>
  <c r="F11" i="30"/>
  <c r="F65" i="30" s="1"/>
  <c r="E11" i="30"/>
  <c r="E65" i="30" s="1"/>
  <c r="D11" i="30"/>
  <c r="D65" i="30" s="1"/>
  <c r="B11" i="30"/>
  <c r="C3" i="30"/>
  <c r="C75" i="29"/>
  <c r="C74" i="29"/>
  <c r="B66" i="29"/>
  <c r="B65" i="29"/>
  <c r="C64" i="29"/>
  <c r="C63" i="29"/>
  <c r="C62" i="29"/>
  <c r="C61" i="29"/>
  <c r="C59" i="29"/>
  <c r="C58" i="29"/>
  <c r="C57" i="29"/>
  <c r="C55" i="29"/>
  <c r="C54" i="29"/>
  <c r="C53" i="29"/>
  <c r="C52" i="29"/>
  <c r="C51" i="29"/>
  <c r="C50" i="29"/>
  <c r="C48" i="29"/>
  <c r="C47" i="29"/>
  <c r="C46" i="29"/>
  <c r="C45" i="29"/>
  <c r="C43" i="29"/>
  <c r="C42" i="29"/>
  <c r="C41" i="29"/>
  <c r="C39" i="29"/>
  <c r="C38" i="29"/>
  <c r="C37" i="29"/>
  <c r="C36" i="29"/>
  <c r="S34" i="29"/>
  <c r="R34" i="29"/>
  <c r="Q34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B34" i="29"/>
  <c r="C33" i="29"/>
  <c r="C32" i="29"/>
  <c r="C31" i="29"/>
  <c r="C29" i="29"/>
  <c r="C28" i="29"/>
  <c r="C27" i="29"/>
  <c r="C26" i="29"/>
  <c r="C25" i="29"/>
  <c r="C24" i="29"/>
  <c r="C23" i="29"/>
  <c r="C21" i="29"/>
  <c r="C20" i="29"/>
  <c r="C19" i="29"/>
  <c r="C18" i="29"/>
  <c r="B14" i="29"/>
  <c r="B13" i="29"/>
  <c r="B12" i="29"/>
  <c r="S11" i="29"/>
  <c r="S65" i="29" s="1"/>
  <c r="R11" i="29"/>
  <c r="R65" i="29" s="1"/>
  <c r="Q11" i="29"/>
  <c r="Q65" i="29" s="1"/>
  <c r="P11" i="29"/>
  <c r="P65" i="29" s="1"/>
  <c r="O11" i="29"/>
  <c r="O65" i="29" s="1"/>
  <c r="N11" i="29"/>
  <c r="N65" i="29" s="1"/>
  <c r="M11" i="29"/>
  <c r="M65" i="29" s="1"/>
  <c r="L11" i="29"/>
  <c r="L65" i="29" s="1"/>
  <c r="K11" i="29"/>
  <c r="K65" i="29" s="1"/>
  <c r="J11" i="29"/>
  <c r="J65" i="29" s="1"/>
  <c r="I11" i="29"/>
  <c r="I65" i="29" s="1"/>
  <c r="H11" i="29"/>
  <c r="H65" i="29" s="1"/>
  <c r="G11" i="29"/>
  <c r="G65" i="29" s="1"/>
  <c r="F11" i="29"/>
  <c r="F65" i="29" s="1"/>
  <c r="E11" i="29"/>
  <c r="E65" i="29" s="1"/>
  <c r="D11" i="29"/>
  <c r="D65" i="29" s="1"/>
  <c r="B11" i="29"/>
  <c r="C3" i="29"/>
  <c r="C75" i="28"/>
  <c r="C74" i="28"/>
  <c r="B66" i="28"/>
  <c r="B65" i="28"/>
  <c r="C64" i="28"/>
  <c r="C63" i="28"/>
  <c r="C62" i="28"/>
  <c r="C61" i="28"/>
  <c r="C59" i="28"/>
  <c r="C58" i="28"/>
  <c r="C57" i="28"/>
  <c r="C55" i="28"/>
  <c r="C54" i="28"/>
  <c r="C53" i="28"/>
  <c r="C52" i="28"/>
  <c r="C51" i="28"/>
  <c r="C50" i="28"/>
  <c r="C48" i="28"/>
  <c r="C47" i="28"/>
  <c r="C46" i="28"/>
  <c r="C45" i="28"/>
  <c r="C43" i="28"/>
  <c r="C42" i="28"/>
  <c r="C41" i="28"/>
  <c r="C39" i="28"/>
  <c r="C38" i="28"/>
  <c r="C37" i="28"/>
  <c r="C36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B34" i="28"/>
  <c r="C33" i="28"/>
  <c r="C32" i="28"/>
  <c r="C31" i="28"/>
  <c r="C29" i="28"/>
  <c r="C28" i="28"/>
  <c r="C27" i="28"/>
  <c r="C26" i="28"/>
  <c r="C25" i="28"/>
  <c r="C24" i="28"/>
  <c r="C23" i="28"/>
  <c r="C21" i="28"/>
  <c r="C20" i="28"/>
  <c r="C19" i="28"/>
  <c r="C18" i="28"/>
  <c r="B14" i="28"/>
  <c r="B13" i="28"/>
  <c r="B12" i="28"/>
  <c r="S11" i="28"/>
  <c r="S65" i="28" s="1"/>
  <c r="R11" i="28"/>
  <c r="R65" i="28" s="1"/>
  <c r="Q11" i="28"/>
  <c r="Q65" i="28" s="1"/>
  <c r="P11" i="28"/>
  <c r="P65" i="28" s="1"/>
  <c r="O11" i="28"/>
  <c r="O65" i="28" s="1"/>
  <c r="N11" i="28"/>
  <c r="N65" i="28" s="1"/>
  <c r="M11" i="28"/>
  <c r="M65" i="28" s="1"/>
  <c r="L11" i="28"/>
  <c r="L65" i="28" s="1"/>
  <c r="K11" i="28"/>
  <c r="K65" i="28" s="1"/>
  <c r="J11" i="28"/>
  <c r="J65" i="28" s="1"/>
  <c r="I11" i="28"/>
  <c r="I65" i="28" s="1"/>
  <c r="H11" i="28"/>
  <c r="H65" i="28" s="1"/>
  <c r="G11" i="28"/>
  <c r="G65" i="28" s="1"/>
  <c r="F11" i="28"/>
  <c r="F65" i="28" s="1"/>
  <c r="E11" i="28"/>
  <c r="E65" i="28" s="1"/>
  <c r="D11" i="28"/>
  <c r="D65" i="28" s="1"/>
  <c r="B11" i="28"/>
  <c r="C3" i="28"/>
  <c r="C75" i="27"/>
  <c r="C74" i="27"/>
  <c r="B66" i="27"/>
  <c r="B65" i="27"/>
  <c r="C64" i="27"/>
  <c r="C63" i="27"/>
  <c r="C62" i="27"/>
  <c r="C61" i="27"/>
  <c r="C59" i="27"/>
  <c r="C58" i="27"/>
  <c r="C57" i="27"/>
  <c r="C55" i="27"/>
  <c r="C54" i="27"/>
  <c r="C53" i="27"/>
  <c r="C52" i="27"/>
  <c r="C51" i="27"/>
  <c r="C50" i="27"/>
  <c r="C48" i="27"/>
  <c r="C47" i="27"/>
  <c r="C46" i="27"/>
  <c r="C45" i="27"/>
  <c r="C43" i="27"/>
  <c r="C42" i="27"/>
  <c r="C41" i="27"/>
  <c r="C39" i="27"/>
  <c r="C38" i="27"/>
  <c r="C37" i="27"/>
  <c r="C36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B34" i="27"/>
  <c r="C33" i="27"/>
  <c r="C32" i="27"/>
  <c r="C31" i="27"/>
  <c r="C29" i="27"/>
  <c r="C28" i="27"/>
  <c r="C27" i="27"/>
  <c r="C26" i="27"/>
  <c r="C25" i="27"/>
  <c r="C24" i="27"/>
  <c r="C23" i="27"/>
  <c r="C21" i="27"/>
  <c r="C20" i="27"/>
  <c r="C19" i="27"/>
  <c r="C18" i="27"/>
  <c r="B14" i="27"/>
  <c r="B13" i="27"/>
  <c r="B12" i="27"/>
  <c r="S11" i="27"/>
  <c r="S65" i="27" s="1"/>
  <c r="R11" i="27"/>
  <c r="R65" i="27" s="1"/>
  <c r="Q11" i="27"/>
  <c r="Q65" i="27" s="1"/>
  <c r="P11" i="27"/>
  <c r="P65" i="27" s="1"/>
  <c r="O11" i="27"/>
  <c r="O65" i="27" s="1"/>
  <c r="N11" i="27"/>
  <c r="N65" i="27" s="1"/>
  <c r="M11" i="27"/>
  <c r="M65" i="27" s="1"/>
  <c r="L11" i="27"/>
  <c r="L65" i="27" s="1"/>
  <c r="K11" i="27"/>
  <c r="K65" i="27" s="1"/>
  <c r="J11" i="27"/>
  <c r="J65" i="27" s="1"/>
  <c r="I11" i="27"/>
  <c r="I65" i="27" s="1"/>
  <c r="H11" i="27"/>
  <c r="H65" i="27" s="1"/>
  <c r="G11" i="27"/>
  <c r="G65" i="27" s="1"/>
  <c r="F11" i="27"/>
  <c r="F65" i="27" s="1"/>
  <c r="E11" i="27"/>
  <c r="E65" i="27" s="1"/>
  <c r="D11" i="27"/>
  <c r="D65" i="27" s="1"/>
  <c r="B11" i="27"/>
  <c r="C3" i="27"/>
  <c r="C75" i="26"/>
  <c r="C74" i="26"/>
  <c r="B66" i="26"/>
  <c r="B65" i="26"/>
  <c r="C64" i="26"/>
  <c r="C63" i="26"/>
  <c r="C62" i="26"/>
  <c r="C61" i="26"/>
  <c r="C59" i="26"/>
  <c r="C58" i="26"/>
  <c r="C57" i="26"/>
  <c r="C55" i="26"/>
  <c r="C54" i="26"/>
  <c r="C53" i="26"/>
  <c r="C52" i="26"/>
  <c r="C51" i="26"/>
  <c r="C50" i="26"/>
  <c r="C48" i="26"/>
  <c r="C47" i="26"/>
  <c r="C46" i="26"/>
  <c r="C45" i="26"/>
  <c r="C43" i="26"/>
  <c r="C42" i="26"/>
  <c r="C41" i="26"/>
  <c r="C39" i="26"/>
  <c r="C38" i="26"/>
  <c r="C37" i="26"/>
  <c r="C36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B34" i="26"/>
  <c r="C33" i="26"/>
  <c r="C32" i="26"/>
  <c r="C31" i="26"/>
  <c r="C29" i="26"/>
  <c r="C28" i="26"/>
  <c r="C27" i="26"/>
  <c r="C26" i="26"/>
  <c r="C25" i="26"/>
  <c r="C24" i="26"/>
  <c r="C23" i="26"/>
  <c r="C21" i="26"/>
  <c r="C20" i="26"/>
  <c r="C19" i="26"/>
  <c r="C18" i="26"/>
  <c r="B14" i="26"/>
  <c r="B13" i="26"/>
  <c r="B12" i="26"/>
  <c r="S11" i="26"/>
  <c r="S65" i="26" s="1"/>
  <c r="R11" i="26"/>
  <c r="R65" i="26" s="1"/>
  <c r="Q11" i="26"/>
  <c r="Q65" i="26" s="1"/>
  <c r="P11" i="26"/>
  <c r="P65" i="26" s="1"/>
  <c r="O11" i="26"/>
  <c r="O65" i="26" s="1"/>
  <c r="N11" i="26"/>
  <c r="N65" i="26" s="1"/>
  <c r="M11" i="26"/>
  <c r="M65" i="26" s="1"/>
  <c r="L11" i="26"/>
  <c r="L65" i="26" s="1"/>
  <c r="K11" i="26"/>
  <c r="K65" i="26" s="1"/>
  <c r="J11" i="26"/>
  <c r="J65" i="26" s="1"/>
  <c r="I11" i="26"/>
  <c r="I65" i="26" s="1"/>
  <c r="H11" i="26"/>
  <c r="H65" i="26" s="1"/>
  <c r="G11" i="26"/>
  <c r="G65" i="26" s="1"/>
  <c r="F11" i="26"/>
  <c r="F65" i="26" s="1"/>
  <c r="E11" i="26"/>
  <c r="E65" i="26" s="1"/>
  <c r="D11" i="26"/>
  <c r="D65" i="26" s="1"/>
  <c r="B11" i="26"/>
  <c r="C3" i="26"/>
  <c r="C75" i="24"/>
  <c r="C74" i="24"/>
  <c r="B66" i="24"/>
  <c r="B65" i="24"/>
  <c r="C64" i="24"/>
  <c r="C63" i="24"/>
  <c r="C62" i="24"/>
  <c r="C61" i="24"/>
  <c r="C59" i="24"/>
  <c r="C58" i="24"/>
  <c r="C57" i="24"/>
  <c r="C55" i="24"/>
  <c r="C54" i="24"/>
  <c r="C53" i="24"/>
  <c r="C52" i="24"/>
  <c r="C51" i="24"/>
  <c r="C50" i="24"/>
  <c r="C48" i="24"/>
  <c r="C47" i="24"/>
  <c r="C46" i="24"/>
  <c r="C45" i="24"/>
  <c r="C43" i="24"/>
  <c r="C42" i="24"/>
  <c r="C41" i="24"/>
  <c r="C39" i="24"/>
  <c r="C38" i="24"/>
  <c r="C37" i="24"/>
  <c r="C36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B34" i="24"/>
  <c r="C33" i="24"/>
  <c r="C32" i="24"/>
  <c r="C31" i="24"/>
  <c r="C29" i="24"/>
  <c r="C28" i="24"/>
  <c r="C27" i="24"/>
  <c r="C26" i="24"/>
  <c r="C25" i="24"/>
  <c r="C24" i="24"/>
  <c r="C23" i="24"/>
  <c r="C21" i="24"/>
  <c r="C20" i="24"/>
  <c r="C19" i="24"/>
  <c r="C18" i="24"/>
  <c r="B14" i="24"/>
  <c r="B13" i="24"/>
  <c r="B12" i="24"/>
  <c r="S11" i="24"/>
  <c r="S65" i="24" s="1"/>
  <c r="R11" i="24"/>
  <c r="R65" i="24" s="1"/>
  <c r="Q11" i="24"/>
  <c r="Q65" i="24" s="1"/>
  <c r="P11" i="24"/>
  <c r="P65" i="24" s="1"/>
  <c r="O11" i="24"/>
  <c r="O65" i="24" s="1"/>
  <c r="N11" i="24"/>
  <c r="N65" i="24" s="1"/>
  <c r="M11" i="24"/>
  <c r="M65" i="24" s="1"/>
  <c r="L11" i="24"/>
  <c r="L65" i="24" s="1"/>
  <c r="K11" i="24"/>
  <c r="K65" i="24" s="1"/>
  <c r="J11" i="24"/>
  <c r="J65" i="24" s="1"/>
  <c r="I11" i="24"/>
  <c r="I65" i="24" s="1"/>
  <c r="H11" i="24"/>
  <c r="H65" i="24" s="1"/>
  <c r="G11" i="24"/>
  <c r="G65" i="24" s="1"/>
  <c r="F11" i="24"/>
  <c r="F65" i="24" s="1"/>
  <c r="E11" i="24"/>
  <c r="E65" i="24" s="1"/>
  <c r="D11" i="24"/>
  <c r="D65" i="24" s="1"/>
  <c r="B11" i="24"/>
  <c r="C3" i="24"/>
  <c r="C75" i="23"/>
  <c r="C74" i="23"/>
  <c r="B66" i="23"/>
  <c r="B65" i="23"/>
  <c r="C64" i="23"/>
  <c r="C63" i="23"/>
  <c r="C62" i="23"/>
  <c r="C61" i="23"/>
  <c r="C59" i="23"/>
  <c r="C58" i="23"/>
  <c r="C57" i="23"/>
  <c r="C55" i="23"/>
  <c r="C54" i="23"/>
  <c r="C53" i="23"/>
  <c r="C52" i="23"/>
  <c r="C51" i="23"/>
  <c r="C50" i="23"/>
  <c r="C48" i="23"/>
  <c r="C47" i="23"/>
  <c r="C46" i="23"/>
  <c r="C45" i="23"/>
  <c r="C43" i="23"/>
  <c r="C42" i="23"/>
  <c r="C41" i="23"/>
  <c r="C39" i="23"/>
  <c r="C38" i="23"/>
  <c r="C37" i="23"/>
  <c r="C36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B34" i="23"/>
  <c r="C33" i="23"/>
  <c r="C32" i="23"/>
  <c r="C31" i="23"/>
  <c r="C29" i="23"/>
  <c r="C28" i="23"/>
  <c r="C27" i="23"/>
  <c r="C26" i="23"/>
  <c r="C25" i="23"/>
  <c r="C24" i="23"/>
  <c r="C23" i="23"/>
  <c r="C21" i="23"/>
  <c r="C20" i="23"/>
  <c r="C19" i="23"/>
  <c r="C18" i="23"/>
  <c r="B14" i="23"/>
  <c r="B13" i="23"/>
  <c r="B12" i="23"/>
  <c r="S11" i="23"/>
  <c r="S65" i="23" s="1"/>
  <c r="R11" i="23"/>
  <c r="R65" i="23" s="1"/>
  <c r="Q11" i="23"/>
  <c r="Q65" i="23" s="1"/>
  <c r="P11" i="23"/>
  <c r="P65" i="23" s="1"/>
  <c r="O11" i="23"/>
  <c r="O65" i="23" s="1"/>
  <c r="N11" i="23"/>
  <c r="N65" i="23" s="1"/>
  <c r="M11" i="23"/>
  <c r="M65" i="23" s="1"/>
  <c r="L11" i="23"/>
  <c r="L65" i="23" s="1"/>
  <c r="K11" i="23"/>
  <c r="K65" i="23" s="1"/>
  <c r="J11" i="23"/>
  <c r="J65" i="23" s="1"/>
  <c r="I11" i="23"/>
  <c r="I65" i="23" s="1"/>
  <c r="H11" i="23"/>
  <c r="H65" i="23" s="1"/>
  <c r="G11" i="23"/>
  <c r="G65" i="23" s="1"/>
  <c r="F11" i="23"/>
  <c r="F65" i="23" s="1"/>
  <c r="E11" i="23"/>
  <c r="E65" i="23" s="1"/>
  <c r="D11" i="23"/>
  <c r="D65" i="23" s="1"/>
  <c r="B11" i="23"/>
  <c r="C3" i="23"/>
  <c r="C3" i="22"/>
  <c r="C3" i="21"/>
  <c r="C75" i="22"/>
  <c r="C74" i="22"/>
  <c r="B66" i="22"/>
  <c r="B65" i="22"/>
  <c r="C64" i="22"/>
  <c r="C63" i="22"/>
  <c r="C62" i="22"/>
  <c r="C61" i="22"/>
  <c r="C59" i="22"/>
  <c r="C58" i="22"/>
  <c r="C57" i="22"/>
  <c r="C55" i="22"/>
  <c r="C54" i="22"/>
  <c r="C53" i="22"/>
  <c r="C52" i="22"/>
  <c r="C51" i="22"/>
  <c r="C50" i="22"/>
  <c r="C48" i="22"/>
  <c r="C47" i="22"/>
  <c r="C46" i="22"/>
  <c r="C45" i="22"/>
  <c r="C43" i="22"/>
  <c r="C42" i="22"/>
  <c r="C41" i="22"/>
  <c r="C39" i="22"/>
  <c r="C38" i="22"/>
  <c r="C37" i="22"/>
  <c r="C36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B34" i="22"/>
  <c r="C33" i="22"/>
  <c r="C32" i="22"/>
  <c r="C31" i="22"/>
  <c r="C29" i="22"/>
  <c r="C28" i="22"/>
  <c r="C27" i="22"/>
  <c r="C26" i="22"/>
  <c r="C25" i="22"/>
  <c r="C24" i="22"/>
  <c r="C23" i="22"/>
  <c r="C21" i="22"/>
  <c r="C20" i="22"/>
  <c r="C19" i="22"/>
  <c r="C18" i="22"/>
  <c r="B14" i="22"/>
  <c r="B13" i="22"/>
  <c r="B12" i="22"/>
  <c r="S11" i="22"/>
  <c r="S65" i="22" s="1"/>
  <c r="R11" i="22"/>
  <c r="R65" i="22" s="1"/>
  <c r="Q11" i="22"/>
  <c r="Q65" i="22" s="1"/>
  <c r="P11" i="22"/>
  <c r="P65" i="22" s="1"/>
  <c r="O11" i="22"/>
  <c r="O65" i="22" s="1"/>
  <c r="N11" i="22"/>
  <c r="N65" i="22" s="1"/>
  <c r="M11" i="22"/>
  <c r="M65" i="22" s="1"/>
  <c r="L11" i="22"/>
  <c r="L65" i="22" s="1"/>
  <c r="K11" i="22"/>
  <c r="K65" i="22" s="1"/>
  <c r="J11" i="22"/>
  <c r="J65" i="22" s="1"/>
  <c r="I11" i="22"/>
  <c r="I65" i="22" s="1"/>
  <c r="H11" i="22"/>
  <c r="H65" i="22" s="1"/>
  <c r="G11" i="22"/>
  <c r="G65" i="22" s="1"/>
  <c r="F11" i="22"/>
  <c r="F65" i="22" s="1"/>
  <c r="E11" i="22"/>
  <c r="E65" i="22" s="1"/>
  <c r="D11" i="22"/>
  <c r="D65" i="22" s="1"/>
  <c r="B11" i="22"/>
  <c r="C75" i="21"/>
  <c r="C74" i="21"/>
  <c r="B66" i="21"/>
  <c r="B65" i="21"/>
  <c r="C64" i="21"/>
  <c r="C63" i="21"/>
  <c r="C62" i="21"/>
  <c r="C61" i="21"/>
  <c r="C59" i="21"/>
  <c r="C58" i="21"/>
  <c r="C57" i="21"/>
  <c r="C55" i="21"/>
  <c r="C54" i="21"/>
  <c r="C53" i="21"/>
  <c r="C52" i="21"/>
  <c r="C51" i="21"/>
  <c r="C50" i="21"/>
  <c r="C48" i="21"/>
  <c r="C47" i="21"/>
  <c r="C46" i="21"/>
  <c r="C45" i="21"/>
  <c r="C43" i="21"/>
  <c r="C42" i="21"/>
  <c r="C41" i="21"/>
  <c r="C39" i="21"/>
  <c r="C38" i="21"/>
  <c r="C37" i="21"/>
  <c r="C36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B34" i="21"/>
  <c r="C33" i="21"/>
  <c r="C32" i="21"/>
  <c r="C31" i="21"/>
  <c r="C29" i="21"/>
  <c r="C28" i="21"/>
  <c r="C27" i="21"/>
  <c r="C26" i="21"/>
  <c r="C25" i="21"/>
  <c r="C24" i="21"/>
  <c r="C23" i="21"/>
  <c r="C21" i="21"/>
  <c r="C20" i="21"/>
  <c r="C19" i="21"/>
  <c r="C18" i="21"/>
  <c r="B14" i="21"/>
  <c r="B13" i="21"/>
  <c r="B12" i="21"/>
  <c r="S11" i="21"/>
  <c r="S65" i="21" s="1"/>
  <c r="R11" i="21"/>
  <c r="R65" i="21" s="1"/>
  <c r="Q11" i="21"/>
  <c r="Q65" i="21" s="1"/>
  <c r="P11" i="21"/>
  <c r="P65" i="21" s="1"/>
  <c r="O11" i="21"/>
  <c r="O65" i="21" s="1"/>
  <c r="N11" i="21"/>
  <c r="N65" i="21" s="1"/>
  <c r="M11" i="21"/>
  <c r="M65" i="21" s="1"/>
  <c r="L11" i="21"/>
  <c r="L65" i="21" s="1"/>
  <c r="K11" i="21"/>
  <c r="K65" i="21" s="1"/>
  <c r="J11" i="21"/>
  <c r="J65" i="21" s="1"/>
  <c r="I11" i="21"/>
  <c r="I65" i="21" s="1"/>
  <c r="H11" i="21"/>
  <c r="H65" i="21" s="1"/>
  <c r="G11" i="21"/>
  <c r="G65" i="21" s="1"/>
  <c r="F11" i="21"/>
  <c r="F65" i="21" s="1"/>
  <c r="E11" i="21"/>
  <c r="E65" i="21" s="1"/>
  <c r="D11" i="21"/>
  <c r="D65" i="21" s="1"/>
  <c r="B11" i="21"/>
  <c r="D73" i="16"/>
  <c r="C73" i="16" s="1"/>
  <c r="C16" i="16"/>
  <c r="C33" i="16"/>
  <c r="C11" i="16"/>
  <c r="D13" i="16"/>
  <c r="C13" i="16" s="1"/>
  <c r="D14" i="16"/>
  <c r="C14" i="16" s="1"/>
  <c r="D15" i="16"/>
  <c r="C15" i="16" s="1"/>
  <c r="D12" i="16"/>
  <c r="C12" i="16" s="1"/>
  <c r="D18" i="16"/>
  <c r="C18" i="16" s="1"/>
  <c r="D19" i="16"/>
  <c r="C19" i="16" s="1"/>
  <c r="D20" i="16"/>
  <c r="C20" i="16" s="1"/>
  <c r="D21" i="16"/>
  <c r="C21" i="16" s="1"/>
  <c r="D29" i="16"/>
  <c r="C29" i="16" s="1"/>
  <c r="D17" i="16"/>
  <c r="C17" i="16" s="1"/>
  <c r="E16" i="16"/>
  <c r="D39" i="16"/>
  <c r="C39" i="16" s="1"/>
  <c r="D43" i="16"/>
  <c r="C43" i="16" s="1"/>
  <c r="D48" i="16"/>
  <c r="C48" i="16" s="1"/>
  <c r="D55" i="16"/>
  <c r="C55" i="16" s="1"/>
  <c r="D59" i="16"/>
  <c r="C59" i="16" s="1"/>
  <c r="D34" i="16"/>
  <c r="C34" i="16" s="1"/>
  <c r="E23" i="16"/>
  <c r="D23" i="16" s="1"/>
  <c r="C23" i="16" s="1"/>
  <c r="E24" i="16"/>
  <c r="D24" i="16" s="1"/>
  <c r="C24" i="16" s="1"/>
  <c r="E25" i="16"/>
  <c r="D25" i="16" s="1"/>
  <c r="C25" i="16" s="1"/>
  <c r="E26" i="16"/>
  <c r="D26" i="16" s="1"/>
  <c r="C26" i="16" s="1"/>
  <c r="E27" i="16"/>
  <c r="D27" i="16" s="1"/>
  <c r="C27" i="16" s="1"/>
  <c r="E28" i="16"/>
  <c r="D28" i="16" s="1"/>
  <c r="C28" i="16" s="1"/>
  <c r="E22" i="16"/>
  <c r="D22" i="16" s="1"/>
  <c r="C22" i="16" s="1"/>
  <c r="E31" i="16"/>
  <c r="D31" i="16" s="1"/>
  <c r="C31" i="16" s="1"/>
  <c r="E32" i="16"/>
  <c r="D32" i="16" s="1"/>
  <c r="C32" i="16" s="1"/>
  <c r="E30" i="16"/>
  <c r="D30" i="16" s="1"/>
  <c r="C30" i="16" s="1"/>
  <c r="E33" i="16"/>
  <c r="E36" i="16"/>
  <c r="D36" i="16" s="1"/>
  <c r="C36" i="16" s="1"/>
  <c r="E37" i="16"/>
  <c r="D37" i="16" s="1"/>
  <c r="C37" i="16" s="1"/>
  <c r="E38" i="16"/>
  <c r="D38" i="16" s="1"/>
  <c r="C38" i="16" s="1"/>
  <c r="E35" i="16"/>
  <c r="D35" i="16" s="1"/>
  <c r="C35" i="16" s="1"/>
  <c r="E41" i="16"/>
  <c r="D41" i="16" s="1"/>
  <c r="C41" i="16" s="1"/>
  <c r="E42" i="16"/>
  <c r="D42" i="16" s="1"/>
  <c r="C42" i="16" s="1"/>
  <c r="E40" i="16"/>
  <c r="D40" i="16" s="1"/>
  <c r="C40" i="16" s="1"/>
  <c r="E45" i="16"/>
  <c r="D45" i="16" s="1"/>
  <c r="C45" i="16" s="1"/>
  <c r="E46" i="16"/>
  <c r="D46" i="16" s="1"/>
  <c r="C46" i="16" s="1"/>
  <c r="E47" i="16"/>
  <c r="D47" i="16" s="1"/>
  <c r="C47" i="16" s="1"/>
  <c r="E44" i="16"/>
  <c r="D44" i="16" s="1"/>
  <c r="C44" i="16" s="1"/>
  <c r="E54" i="16"/>
  <c r="D54" i="16" s="1"/>
  <c r="C54" i="16" s="1"/>
  <c r="E53" i="16"/>
  <c r="D53" i="16" s="1"/>
  <c r="C53" i="16" s="1"/>
  <c r="E52" i="16"/>
  <c r="D52" i="16" s="1"/>
  <c r="C52" i="16" s="1"/>
  <c r="E51" i="16"/>
  <c r="D51" i="16" s="1"/>
  <c r="C51" i="16" s="1"/>
  <c r="E50" i="16"/>
  <c r="D50" i="16" s="1"/>
  <c r="C50" i="16" s="1"/>
  <c r="E49" i="16"/>
  <c r="D49" i="16" s="1"/>
  <c r="C49" i="16" s="1"/>
  <c r="E58" i="16"/>
  <c r="D58" i="16" s="1"/>
  <c r="C58" i="16" s="1"/>
  <c r="E57" i="16"/>
  <c r="D57" i="16" s="1"/>
  <c r="C57" i="16" s="1"/>
  <c r="E56" i="16"/>
  <c r="D56" i="16" s="1"/>
  <c r="C56" i="16" s="1"/>
  <c r="E61" i="16"/>
  <c r="D61" i="16" s="1"/>
  <c r="C61" i="16" s="1"/>
  <c r="E62" i="16"/>
  <c r="D62" i="16" s="1"/>
  <c r="C62" i="16" s="1"/>
  <c r="E63" i="16"/>
  <c r="D63" i="16" s="1"/>
  <c r="C63" i="16" s="1"/>
  <c r="E60" i="16"/>
  <c r="D60" i="16" s="1"/>
  <c r="C60" i="16" s="1"/>
  <c r="C71" i="16"/>
  <c r="C66" i="16"/>
  <c r="D68" i="16"/>
  <c r="C68" i="16" s="1"/>
  <c r="D69" i="16"/>
  <c r="C69" i="16" s="1"/>
  <c r="D70" i="16"/>
  <c r="C70" i="16" s="1"/>
  <c r="D67" i="16"/>
  <c r="C67" i="16" s="1"/>
  <c r="D74" i="16"/>
  <c r="C74" i="16" s="1"/>
  <c r="D72" i="16"/>
  <c r="C72" i="16" s="1"/>
  <c r="C16" i="24" l="1"/>
  <c r="D17" i="30"/>
  <c r="F17" i="30"/>
  <c r="H17" i="30"/>
  <c r="J17" i="30"/>
  <c r="L17" i="30"/>
  <c r="N17" i="30"/>
  <c r="P17" i="30"/>
  <c r="R17" i="30"/>
  <c r="E17" i="30"/>
  <c r="G17" i="30"/>
  <c r="I17" i="30"/>
  <c r="K17" i="30"/>
  <c r="M17" i="30"/>
  <c r="O17" i="30"/>
  <c r="Q17" i="30"/>
  <c r="S17" i="30"/>
  <c r="D17" i="29"/>
  <c r="F17" i="29"/>
  <c r="H17" i="29"/>
  <c r="J17" i="29"/>
  <c r="L17" i="29"/>
  <c r="N17" i="29"/>
  <c r="P17" i="29"/>
  <c r="R17" i="29"/>
  <c r="E17" i="29"/>
  <c r="G17" i="29"/>
  <c r="I17" i="29"/>
  <c r="K17" i="29"/>
  <c r="M17" i="29"/>
  <c r="O17" i="29"/>
  <c r="Q17" i="29"/>
  <c r="S17" i="29"/>
  <c r="D17" i="28"/>
  <c r="F17" i="28"/>
  <c r="H17" i="28"/>
  <c r="J17" i="28"/>
  <c r="L17" i="28"/>
  <c r="N17" i="28"/>
  <c r="P17" i="28"/>
  <c r="R17" i="28"/>
  <c r="E17" i="28"/>
  <c r="G17" i="28"/>
  <c r="I17" i="28"/>
  <c r="K17" i="28"/>
  <c r="M17" i="28"/>
  <c r="O17" i="28"/>
  <c r="Q17" i="28"/>
  <c r="S17" i="28"/>
  <c r="D17" i="27"/>
  <c r="F17" i="27"/>
  <c r="H17" i="27"/>
  <c r="J17" i="27"/>
  <c r="L17" i="27"/>
  <c r="N17" i="27"/>
  <c r="P17" i="27"/>
  <c r="R17" i="27"/>
  <c r="E17" i="27"/>
  <c r="G17" i="27"/>
  <c r="I17" i="27"/>
  <c r="K17" i="27"/>
  <c r="M17" i="27"/>
  <c r="O17" i="27"/>
  <c r="Q17" i="27"/>
  <c r="S17" i="27"/>
  <c r="D17" i="26"/>
  <c r="F17" i="26"/>
  <c r="H17" i="26"/>
  <c r="J17" i="26"/>
  <c r="L17" i="26"/>
  <c r="N17" i="26"/>
  <c r="P17" i="26"/>
  <c r="R17" i="26"/>
  <c r="E17" i="26"/>
  <c r="G17" i="26"/>
  <c r="I17" i="26"/>
  <c r="K17" i="26"/>
  <c r="M17" i="26"/>
  <c r="O17" i="26"/>
  <c r="Q17" i="26"/>
  <c r="S17" i="26"/>
  <c r="D17" i="24"/>
  <c r="F17" i="24"/>
  <c r="H17" i="24"/>
  <c r="J17" i="24"/>
  <c r="L17" i="24"/>
  <c r="N17" i="24"/>
  <c r="P17" i="24"/>
  <c r="R17" i="24"/>
  <c r="E17" i="24"/>
  <c r="G17" i="24"/>
  <c r="I17" i="24"/>
  <c r="K17" i="24"/>
  <c r="M17" i="24"/>
  <c r="O17" i="24"/>
  <c r="Q17" i="24"/>
  <c r="S17" i="24"/>
  <c r="D17" i="23"/>
  <c r="F17" i="23"/>
  <c r="H17" i="23"/>
  <c r="J17" i="23"/>
  <c r="L17" i="23"/>
  <c r="N17" i="23"/>
  <c r="P17" i="23"/>
  <c r="R17" i="23"/>
  <c r="E17" i="23"/>
  <c r="G17" i="23"/>
  <c r="I17" i="23"/>
  <c r="K17" i="23"/>
  <c r="M17" i="23"/>
  <c r="O17" i="23"/>
  <c r="Q17" i="23"/>
  <c r="S17" i="23"/>
  <c r="D17" i="22"/>
  <c r="F17" i="22"/>
  <c r="H17" i="22"/>
  <c r="J17" i="22"/>
  <c r="L17" i="22"/>
  <c r="N17" i="22"/>
  <c r="P17" i="22"/>
  <c r="R17" i="22"/>
  <c r="E17" i="22"/>
  <c r="G17" i="22"/>
  <c r="I17" i="22"/>
  <c r="K17" i="22"/>
  <c r="M17" i="22"/>
  <c r="O17" i="22"/>
  <c r="Q17" i="22"/>
  <c r="S17" i="22"/>
  <c r="D17" i="21"/>
  <c r="F17" i="21"/>
  <c r="H17" i="21"/>
  <c r="J17" i="21"/>
  <c r="L17" i="21"/>
  <c r="N17" i="21"/>
  <c r="P17" i="21"/>
  <c r="R17" i="21"/>
  <c r="E17" i="21"/>
  <c r="G17" i="21"/>
  <c r="I17" i="21"/>
  <c r="K17" i="21"/>
  <c r="M17" i="21"/>
  <c r="O17" i="21"/>
  <c r="Q17" i="21"/>
  <c r="S17" i="21"/>
  <c r="E76" i="16"/>
  <c r="E75" i="16"/>
  <c r="D76" i="16" l="1"/>
  <c r="C76" i="16" s="1"/>
  <c r="D75" i="16"/>
  <c r="C75" i="16" s="1"/>
  <c r="F59" i="16"/>
  <c r="F48" i="16"/>
  <c r="F43" i="16"/>
  <c r="C7" i="16"/>
  <c r="D65" i="16"/>
  <c r="E71" i="16"/>
  <c r="F74" i="16"/>
  <c r="E66" i="16"/>
  <c r="F55" i="16"/>
  <c r="F34" i="16"/>
  <c r="F29" i="16"/>
  <c r="F21" i="16"/>
  <c r="D10" i="16"/>
  <c r="E11" i="16"/>
  <c r="F39" i="16" l="1"/>
</calcChain>
</file>

<file path=xl/comments1.xml><?xml version="1.0" encoding="utf-8"?>
<comments xmlns="http://schemas.openxmlformats.org/spreadsheetml/2006/main">
  <authors>
    <author>Tony Tausvik</author>
  </authors>
  <commentList>
    <comment ref="B15" authorId="0" shapeId="0">
      <text>
        <r>
          <rPr>
            <b/>
            <sz val="8"/>
            <color indexed="81"/>
            <rFont val="Tahoma"/>
            <family val="2"/>
          </rPr>
          <t xml:space="preserve">Kjernested: </t>
        </r>
        <r>
          <rPr>
            <sz val="8"/>
            <color indexed="81"/>
            <rFont val="Tahoma"/>
            <family val="2"/>
          </rPr>
          <t xml:space="preserve">
Oslo Sentralstasjon, Nasjonalteatret</t>
        </r>
      </text>
    </comment>
  </commentList>
</comments>
</file>

<file path=xl/comments2.xml><?xml version="1.0" encoding="utf-8"?>
<comments xmlns="http://schemas.openxmlformats.org/spreadsheetml/2006/main">
  <authors>
    <author>Tony Tausvik</author>
  </authors>
  <commentList>
    <comment ref="B15" authorId="0" shapeId="0">
      <text>
        <r>
          <rPr>
            <b/>
            <sz val="8"/>
            <color indexed="81"/>
            <rFont val="Tahoma"/>
            <family val="2"/>
          </rPr>
          <t xml:space="preserve">Kjernested: </t>
        </r>
        <r>
          <rPr>
            <sz val="8"/>
            <color indexed="81"/>
            <rFont val="Tahoma"/>
            <family val="2"/>
          </rPr>
          <t xml:space="preserve">
Langnes lufthavn, Tromsø busstasjon</t>
        </r>
      </text>
    </comment>
  </commentList>
</comments>
</file>

<file path=xl/comments3.xml><?xml version="1.0" encoding="utf-8"?>
<comments xmlns="http://schemas.openxmlformats.org/spreadsheetml/2006/main">
  <authors>
    <author>Tony Tausvik</author>
  </authors>
  <commentList>
    <comment ref="B15" authorId="0" shapeId="0">
      <text>
        <r>
          <rPr>
            <b/>
            <sz val="8"/>
            <color indexed="81"/>
            <rFont val="Tahoma"/>
            <family val="2"/>
          </rPr>
          <t xml:space="preserve">Kjernested: </t>
        </r>
        <r>
          <rPr>
            <sz val="8"/>
            <color indexed="81"/>
            <rFont val="Tahoma"/>
            <family val="2"/>
          </rPr>
          <t xml:space="preserve">
Trondheim jernbanestasjon, Værnes terminal</t>
        </r>
      </text>
    </comment>
  </commentList>
</comments>
</file>

<file path=xl/comments4.xml><?xml version="1.0" encoding="utf-8"?>
<comments xmlns="http://schemas.openxmlformats.org/spreadsheetml/2006/main">
  <authors>
    <author>Tony Tausvik</author>
  </authors>
  <commentList>
    <comment ref="B15" authorId="0" shapeId="0">
      <text>
        <r>
          <rPr>
            <b/>
            <sz val="8"/>
            <color indexed="81"/>
            <rFont val="Tahoma"/>
            <family val="2"/>
          </rPr>
          <t xml:space="preserve">Kjernested: </t>
        </r>
        <r>
          <rPr>
            <sz val="8"/>
            <color indexed="81"/>
            <rFont val="Tahoma"/>
            <family val="2"/>
          </rPr>
          <t xml:space="preserve">
Flesland terminal, Bergen Busstasjon</t>
        </r>
      </text>
    </comment>
  </commentList>
</comments>
</file>

<file path=xl/comments5.xml><?xml version="1.0" encoding="utf-8"?>
<comments xmlns="http://schemas.openxmlformats.org/spreadsheetml/2006/main">
  <authors>
    <author>Tony Tausvik</author>
  </authors>
  <commentList>
    <comment ref="B15" authorId="0" shapeId="0">
      <text>
        <r>
          <rPr>
            <b/>
            <sz val="8"/>
            <color indexed="81"/>
            <rFont val="Tahoma"/>
            <family val="2"/>
          </rPr>
          <t xml:space="preserve">Kjernested: </t>
        </r>
        <r>
          <rPr>
            <sz val="8"/>
            <color indexed="81"/>
            <rFont val="Tahoma"/>
            <family val="2"/>
          </rPr>
          <t xml:space="preserve">
Bodø flyplass, 
Bodø busstasjon</t>
        </r>
      </text>
    </comment>
  </commentList>
</comments>
</file>

<file path=xl/comments6.xml><?xml version="1.0" encoding="utf-8"?>
<comments xmlns="http://schemas.openxmlformats.org/spreadsheetml/2006/main">
  <authors>
    <author>Tony Tausvik</author>
  </authors>
  <commentList>
    <comment ref="B15" authorId="0" shapeId="0">
      <text>
        <r>
          <rPr>
            <b/>
            <sz val="8"/>
            <color indexed="81"/>
            <rFont val="Tahoma"/>
            <family val="2"/>
          </rPr>
          <t xml:space="preserve">Kjernested: </t>
        </r>
        <r>
          <rPr>
            <sz val="8"/>
            <color indexed="81"/>
            <rFont val="Tahoma"/>
            <family val="2"/>
          </rPr>
          <t xml:space="preserve">
Kjevik (flyplass), Kristiansand togstasjon</t>
        </r>
      </text>
    </comment>
  </commentList>
</comments>
</file>

<file path=xl/comments7.xml><?xml version="1.0" encoding="utf-8"?>
<comments xmlns="http://schemas.openxmlformats.org/spreadsheetml/2006/main">
  <authors>
    <author>Tony Tausvik</author>
  </authors>
  <commentList>
    <comment ref="B15" authorId="0" shapeId="0">
      <text>
        <r>
          <rPr>
            <b/>
            <sz val="8"/>
            <color indexed="81"/>
            <rFont val="Tahoma"/>
            <family val="2"/>
          </rPr>
          <t xml:space="preserve">Kjernested: </t>
        </r>
        <r>
          <rPr>
            <sz val="8"/>
            <color indexed="81"/>
            <rFont val="Tahoma"/>
            <family val="2"/>
          </rPr>
          <t xml:space="preserve">
Lillehammer togstasjon</t>
        </r>
      </text>
    </comment>
  </commentList>
</comments>
</file>

<file path=xl/comments8.xml><?xml version="1.0" encoding="utf-8"?>
<comments xmlns="http://schemas.openxmlformats.org/spreadsheetml/2006/main">
  <authors>
    <author>Tony Tausvik</author>
  </authors>
  <commentList>
    <comment ref="B15" authorId="0" shapeId="0">
      <text>
        <r>
          <rPr>
            <b/>
            <sz val="8"/>
            <color indexed="81"/>
            <rFont val="Tahoma"/>
            <family val="2"/>
          </rPr>
          <t xml:space="preserve">Kjernested: </t>
        </r>
        <r>
          <rPr>
            <sz val="8"/>
            <color indexed="81"/>
            <rFont val="Tahoma"/>
            <family val="2"/>
          </rPr>
          <t xml:space="preserve">
Sola flyplass, Stavanger togstasjon</t>
        </r>
      </text>
    </comment>
  </commentList>
</comments>
</file>

<file path=xl/comments9.xml><?xml version="1.0" encoding="utf-8"?>
<comments xmlns="http://schemas.openxmlformats.org/spreadsheetml/2006/main">
  <authors>
    <author>Tony Tausvik</author>
  </authors>
  <commentList>
    <comment ref="B15" authorId="0" shapeId="0">
      <text>
        <r>
          <rPr>
            <b/>
            <sz val="8"/>
            <color indexed="81"/>
            <rFont val="Tahoma"/>
            <family val="2"/>
          </rPr>
          <t xml:space="preserve">Kjernested: </t>
        </r>
        <r>
          <rPr>
            <sz val="8"/>
            <color indexed="81"/>
            <rFont val="Tahoma"/>
            <family val="2"/>
          </rPr>
          <t xml:space="preserve">
Hamar togstasjon</t>
        </r>
      </text>
    </comment>
  </commentList>
</comments>
</file>

<file path=xl/sharedStrings.xml><?xml version="1.0" encoding="utf-8"?>
<sst xmlns="http://schemas.openxmlformats.org/spreadsheetml/2006/main" count="3061" uniqueCount="388">
  <si>
    <t>Pris øvrige dager</t>
  </si>
  <si>
    <t>Pris</t>
  </si>
  <si>
    <t>Minibar</t>
  </si>
  <si>
    <t>Føner</t>
  </si>
  <si>
    <t>Arbeidsbord</t>
  </si>
  <si>
    <t>Buksepresse/strykebrett</t>
  </si>
  <si>
    <t>Klimaanlegg</t>
  </si>
  <si>
    <t>Fasiliteter på rom:</t>
  </si>
  <si>
    <t>Miljø</t>
  </si>
  <si>
    <t>OSLO Innenfor Ring 3</t>
  </si>
  <si>
    <t>Møterrom standard - sekretariat</t>
  </si>
  <si>
    <t>Pris tirsdag og onsdag</t>
  </si>
  <si>
    <t>Møterom for inntil 8 deltakere</t>
  </si>
  <si>
    <t>Møterom for inntil 20 deltakere</t>
  </si>
  <si>
    <t>Møterom</t>
  </si>
  <si>
    <t>Overnatting</t>
  </si>
  <si>
    <t>Blendingsgardiner</t>
  </si>
  <si>
    <t>Fasiliteter for hotell:</t>
  </si>
  <si>
    <t>Andre tilbud til overnattende</t>
  </si>
  <si>
    <t>Treningssenter</t>
  </si>
  <si>
    <t>Dedikert parkering</t>
  </si>
  <si>
    <t>Servicegrad og sortiment</t>
  </si>
  <si>
    <t>Navn på hotell</t>
  </si>
  <si>
    <t>Tromsø</t>
  </si>
  <si>
    <t>Trondheim</t>
  </si>
  <si>
    <t>Bergen</t>
  </si>
  <si>
    <t>Gardermoen</t>
  </si>
  <si>
    <t>Bodø</t>
  </si>
  <si>
    <t>Kristiansand</t>
  </si>
  <si>
    <t>Lillehammer</t>
  </si>
  <si>
    <t>Stavanger</t>
  </si>
  <si>
    <t>Hamar</t>
  </si>
  <si>
    <t>Restauranttilbud på hotellet</t>
  </si>
  <si>
    <t>Besvares med beløp i kr</t>
  </si>
  <si>
    <t>Besvares med Ja eller Nei</t>
  </si>
  <si>
    <t>Svar</t>
  </si>
  <si>
    <t>Ja</t>
  </si>
  <si>
    <t>Nei</t>
  </si>
  <si>
    <t>Er hotellets miljøarbeid beskrevet på hotellets hjemmeside, i brosjyrer eller i hotellinformasjonen til gjestene?</t>
  </si>
  <si>
    <t>Er hotellet miljømerket med Svanen, Blomsten eller lignende? (hvis ja, legg ved gyldig lisensbevis)</t>
  </si>
  <si>
    <t>Har hotellet innført miljøstyringssystemet ISO 14001, EMAS eller Miljøfyrtårn? (hvis ja, legg ved dokumentasjon)</t>
  </si>
  <si>
    <t>Finnes det skriftlige miljøinstrukser til gjestene slik at de selv kan bidra til egne miljøbevisste handlinger?</t>
  </si>
  <si>
    <t>Benyttes miljømerket toalett- og tørkepapir?</t>
  </si>
  <si>
    <t>Benyttes miljømerket kopipapir og trykksaker i hotellet?</t>
  </si>
  <si>
    <t>Benyttes miljømerkede rengjøringsmidler?</t>
  </si>
  <si>
    <t>Er det innført dispensere for såpe, shampo og liknende?</t>
  </si>
  <si>
    <t>Benyttes det engangskopper og beger?</t>
  </si>
  <si>
    <t>Er det innført et system for måling og oppfølging av kildesorterng/avfallshåndtering?</t>
  </si>
  <si>
    <t>Er det lagt til rette for kildesortering på rommene med lettforståelig sorteringsinformasjon?</t>
  </si>
  <si>
    <t>Er det innført et system for oppfølging av energibruken?</t>
  </si>
  <si>
    <t>Skjer oppvarmingen ved hjelp av fornybar energi?</t>
  </si>
  <si>
    <t>Er det gjort tiltak som effektiverer energibruken?</t>
  </si>
  <si>
    <t>Benyttes det lavenergipærer/-lysstoffrør?</t>
  </si>
  <si>
    <t>Er innreding og inventar miljøtilpasset (strømsparing TV, håndvask/sparedusj o.l)?</t>
  </si>
  <si>
    <t>Er det innført bevegelsesstyrt belysning eller lignende?</t>
  </si>
  <si>
    <t>Er det lagt til rette for gjesteavhengig håndkleskift, dvs. redusert håndkleskift?</t>
  </si>
  <si>
    <t>Er det gjort tiltak for å redusere vannforbruket pr gjestedøgn?</t>
  </si>
  <si>
    <t>Benyttes det toaletter med cisterne med dobbelskylling og skylling under 6 liter?</t>
  </si>
  <si>
    <t>Er hotellet røykfritt?</t>
  </si>
  <si>
    <t>Hvis hotellet ikke er røykfritt, finnes det tilbud på røykfrie og/eller allergisanerte rom og konferanselokaler?</t>
  </si>
  <si>
    <t>Tilbyr hotellet økologiske matvarer?</t>
  </si>
  <si>
    <t>Ligger hotellet slik at offentlig kommunikasjon kan benyttes til og fra hotellet?</t>
  </si>
  <si>
    <t>Oppgi totalt antall rom på hotellet</t>
  </si>
  <si>
    <t>Oppgi antall rom tilgjengelig i henhold til Tilbyders prisbetingelser.</t>
  </si>
  <si>
    <t>Oppgi antall allotment-rom innen 24 timer</t>
  </si>
  <si>
    <t>Oppgi antall allotment-rom innen 48 timer</t>
  </si>
  <si>
    <t>Absolutte krav til hotell</t>
  </si>
  <si>
    <t>Tilbudet skal omfatte hotell som er tilrettelagt for funksjonshemmede iht norsk lovgivning.</t>
  </si>
  <si>
    <t>Tilbudet skal omfatte hotell som har rom tilpasset allergikere, astmatikere og lignende.</t>
  </si>
  <si>
    <t>Tilbudet skal kun omfatte hotell som har minimum 60 % røykfrie rom</t>
  </si>
  <si>
    <t>Absolutt krav</t>
  </si>
  <si>
    <t>Ja, kravet er tilfredsstilt</t>
  </si>
  <si>
    <t>Nei, kravet er ikke tilfredsstilt</t>
  </si>
  <si>
    <t>Egenerklæring gis ved å svare
 "Ja, kravet er tilfredsstilt"</t>
  </si>
  <si>
    <t>Miljøarbeid</t>
  </si>
  <si>
    <t>Avfall</t>
  </si>
  <si>
    <t>Energibruk</t>
  </si>
  <si>
    <t>Miljøprodukter</t>
  </si>
  <si>
    <t>Vannforbruk</t>
  </si>
  <si>
    <t>Helse og kommunikasjon</t>
  </si>
  <si>
    <t>Antall møterom</t>
  </si>
  <si>
    <t>Antall møterom for inntil 8 personer</t>
  </si>
  <si>
    <t>Antall møterom for inntil 20 personer</t>
  </si>
  <si>
    <t>Oppgi antall møterom</t>
  </si>
  <si>
    <t>Dagpakke pr person</t>
  </si>
  <si>
    <t>Pris til evaluering</t>
  </si>
  <si>
    <t>Oppgi antall km tur-retur definert kjernested - hotell</t>
  </si>
  <si>
    <t>Gj.sn. pris</t>
  </si>
  <si>
    <t>Sum antall rom</t>
  </si>
  <si>
    <r>
      <t xml:space="preserve">Pris til evaluering </t>
    </r>
    <r>
      <rPr>
        <sz val="8"/>
        <rFont val="Arial"/>
        <family val="2"/>
      </rPr>
      <t xml:space="preserve">(Vektet pris alle dager + gj.sn km * kr 20) </t>
    </r>
  </si>
  <si>
    <t>Overnatting og møterom</t>
  </si>
  <si>
    <t>Trinn 1</t>
  </si>
  <si>
    <t>Trinn 2</t>
  </si>
  <si>
    <t>Trinn 3</t>
  </si>
  <si>
    <t>Trinn 4</t>
  </si>
  <si>
    <t>Er hele hotellet røykfritt?</t>
  </si>
  <si>
    <t>Beskrivelse av betingelser ved endring og avbestilling av møtrom</t>
  </si>
  <si>
    <t>Andel Ja</t>
  </si>
  <si>
    <t>Sum antall møterom</t>
  </si>
  <si>
    <t>Oppgi antall km tur-retur definert kjernested og hotell</t>
  </si>
  <si>
    <t>Kort beskrivelse</t>
  </si>
  <si>
    <t>Pris møterom for inntil 8 deltakere</t>
  </si>
  <si>
    <t>Pris møterom for inntil 20 deltakere</t>
  </si>
  <si>
    <t>Pris dagpakke pr person</t>
  </si>
  <si>
    <t>Kapasitet</t>
  </si>
  <si>
    <t>Hotell-ID</t>
  </si>
  <si>
    <t>Hotellet skal være tilrettelagt funksjonshemmede iht norsk lovgivning</t>
  </si>
  <si>
    <t>Hotellet skal tilby frokost inkludert i rompris</t>
  </si>
  <si>
    <t>Obligatoriske krav til møterom</t>
  </si>
  <si>
    <t xml:space="preserve">Møterom skal være inkludert nødvendig møteromsutstyr (dataprosjektor, flip-over, whiteboard, lerret, penn og papir) </t>
  </si>
  <si>
    <t>Bergen og Flesland flyplass</t>
  </si>
  <si>
    <t>Bodø og Bodø flyplass</t>
  </si>
  <si>
    <t>Kristiansand og Kjevik flyplass</t>
  </si>
  <si>
    <t>Stavanger og Sola flyplass</t>
  </si>
  <si>
    <t>Alta</t>
  </si>
  <si>
    <t>Førde</t>
  </si>
  <si>
    <t>Fredrikstad</t>
  </si>
  <si>
    <t>Molde</t>
  </si>
  <si>
    <t>Tønsberg</t>
  </si>
  <si>
    <t>Ålesund</t>
  </si>
  <si>
    <t>Kirkenes</t>
  </si>
  <si>
    <t>Kolbotn</t>
  </si>
  <si>
    <t>Skien</t>
  </si>
  <si>
    <t>Narvik</t>
  </si>
  <si>
    <t>Son</t>
  </si>
  <si>
    <t>Grålum</t>
  </si>
  <si>
    <t>Drammen</t>
  </si>
  <si>
    <t>Harstad</t>
  </si>
  <si>
    <t>Haugesund</t>
  </si>
  <si>
    <t>Sandvika</t>
  </si>
  <si>
    <t>Asker</t>
  </si>
  <si>
    <t>Kokstad</t>
  </si>
  <si>
    <t>Hammerfest</t>
  </si>
  <si>
    <t>Tjøme</t>
  </si>
  <si>
    <t>Holmsbu</t>
  </si>
  <si>
    <t>Norefjell</t>
  </si>
  <si>
    <t>Mo I Rana</t>
  </si>
  <si>
    <t>Sandefjord</t>
  </si>
  <si>
    <t>Åsgårdstrand</t>
  </si>
  <si>
    <t>Larvik</t>
  </si>
  <si>
    <t>Gjøvik</t>
  </si>
  <si>
    <t>Stabbestad/Kragerø</t>
  </si>
  <si>
    <t>Rasta</t>
  </si>
  <si>
    <t>Langesund</t>
  </si>
  <si>
    <t>Sandnes</t>
  </si>
  <si>
    <t>Skjetten</t>
  </si>
  <si>
    <t>Grimstad</t>
  </si>
  <si>
    <t>Sola</t>
  </si>
  <si>
    <t>Brønnøysund</t>
  </si>
  <si>
    <t>Karasjok</t>
  </si>
  <si>
    <t>Kristiansund</t>
  </si>
  <si>
    <t>Vettre</t>
  </si>
  <si>
    <t>Steinkjer</t>
  </si>
  <si>
    <t>Arendal</t>
  </si>
  <si>
    <t>Sandnessjøen</t>
  </si>
  <si>
    <t>Øyer</t>
  </si>
  <si>
    <t>Stjørdal</t>
  </si>
  <si>
    <t>Svolvær</t>
  </si>
  <si>
    <t>Ulsteinvik</t>
  </si>
  <si>
    <t>Namsos</t>
  </si>
  <si>
    <t>Halden</t>
  </si>
  <si>
    <t>Vadsø</t>
  </si>
  <si>
    <t>Sarpsborg</t>
  </si>
  <si>
    <t>Kongsberg</t>
  </si>
  <si>
    <t>Honningsvåg</t>
  </si>
  <si>
    <t>Jessheim</t>
  </si>
  <si>
    <t>Fauske</t>
  </si>
  <si>
    <t>Kautokeino</t>
  </si>
  <si>
    <t>Fagernes</t>
  </si>
  <si>
    <t>Sogndal</t>
  </si>
  <si>
    <t>Hønefoss</t>
  </si>
  <si>
    <t>Levanger</t>
  </si>
  <si>
    <t xml:space="preserve">Værnes </t>
  </si>
  <si>
    <t>Røros</t>
  </si>
  <si>
    <t>Trysil</t>
  </si>
  <si>
    <t>Nordfjordeid</t>
  </si>
  <si>
    <t xml:space="preserve">Kristiansund </t>
  </si>
  <si>
    <t>Florø</t>
  </si>
  <si>
    <t>Ski</t>
  </si>
  <si>
    <t>Ål</t>
  </si>
  <si>
    <t>Avaldsnes</t>
  </si>
  <si>
    <t>Omsetning overnatting</t>
  </si>
  <si>
    <t>Antall overnattingsdøgn</t>
  </si>
  <si>
    <t>Oslo innenfor ring 2</t>
  </si>
  <si>
    <t xml:space="preserve">Øvrige destinasjoner (inkl Oslo utenfor ring 2) </t>
  </si>
  <si>
    <t>Trondheim og Værnes flyplass</t>
  </si>
  <si>
    <t>Øvrige destinasjoner (inkludert Oslo utenfor ring 2)</t>
  </si>
  <si>
    <t>OSLO Innenfor ring 2</t>
  </si>
  <si>
    <t>Sted</t>
  </si>
  <si>
    <t>Sum</t>
  </si>
  <si>
    <t>Tilbake til forklaring</t>
  </si>
  <si>
    <t>Til utfylling av kravspesifikasjon</t>
  </si>
  <si>
    <t>Til utfylling av prisutfyllingsskjema</t>
  </si>
  <si>
    <t>Oppdragsgivers kravspesifikasjon</t>
  </si>
  <si>
    <t>Tilbyders svar</t>
  </si>
  <si>
    <t>Ref.</t>
  </si>
  <si>
    <t>Beskrivelse av krav</t>
  </si>
  <si>
    <t>Oppfylles kravet?</t>
  </si>
  <si>
    <t>Beskrivelse/henvisning til nærmere beskrivelse</t>
  </si>
  <si>
    <t>Miljøkrav</t>
  </si>
  <si>
    <t>VL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</si>
  <si>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</si>
  <si>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</si>
  <si>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</si>
  <si>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</si>
  <si>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</si>
  <si>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</si>
  <si>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</si>
  <si>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</si>
  <si>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</si>
  <si>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</si>
  <si>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</si>
  <si>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</si>
  <si>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</si>
  <si>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</si>
  <si>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</si>
  <si>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</si>
  <si>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</si>
  <si>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</si>
  <si>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</si>
  <si>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</si>
  <si>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</si>
  <si>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</si>
  <si>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</si>
  <si>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</si>
  <si>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</si>
  <si>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</si>
  <si>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</si>
  <si>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</si>
  <si>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</si>
  <si>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</si>
  <si>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</si>
  <si>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</si>
  <si>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</si>
  <si>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</si>
  <si>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</si>
  <si>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</si>
  <si>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</si>
  <si>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</si>
  <si>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</si>
  <si>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</si>
  <si>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</si>
  <si>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</si>
  <si>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</si>
  <si>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</si>
  <si>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</si>
  <si>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</si>
  <si>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</si>
  <si>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</si>
  <si>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</si>
  <si>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</si>
  <si>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</si>
  <si>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</si>
  <si>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</si>
  <si>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</si>
  <si>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</si>
  <si>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</si>
  <si>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</si>
  <si>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</si>
  <si>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</si>
  <si>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</si>
  <si>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</si>
  <si>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8.6</t>
  </si>
  <si>
    <t>8.7</t>
  </si>
  <si>
    <t>9.1</t>
  </si>
  <si>
    <t>9.2</t>
  </si>
  <si>
    <t>9.3</t>
  </si>
  <si>
    <t>10.1</t>
  </si>
  <si>
    <t>10.2</t>
  </si>
  <si>
    <t>10.3</t>
  </si>
  <si>
    <t>Hvite celler fylles ut av tilbyder</t>
  </si>
  <si>
    <t>Hotelltjenester</t>
  </si>
  <si>
    <t>Obligatoriske krav til hotellet</t>
  </si>
  <si>
    <t>Hotell</t>
  </si>
  <si>
    <t xml:space="preserve">Pris overnatting skal inkludere frokost. </t>
  </si>
  <si>
    <t>Antall standard rom til overnatting</t>
  </si>
  <si>
    <t xml:space="preserve">Tabell 1 nedenfor viser en oversikt over antall døgn overnattinger på hoveddestinasjonene i 2012. Statistikken legges til grunn ved evalueringen, der hver destinasjon blir vektet etter volum i 2012. </t>
  </si>
  <si>
    <t xml:space="preserve">Kravspesifikasjonen inneholder kun obligatoriske krav, som er absolutte minstekrav som det ikke kan tas forbehold mot. </t>
  </si>
  <si>
    <t xml:space="preserve">Tabell 2: Statistikk 2012 Øvrige destinasjoner som ble benyttet i 2012: Antall døgn overnattet og omsetning overnattig/møterom (avrundet til nærmeste 100 000) </t>
  </si>
  <si>
    <t>Pris overnatting i standard rom inkl. frokost og mva</t>
  </si>
  <si>
    <t xml:space="preserve">Tabell 2 viser en oversikt over steder under øvrige destinasjoner som ble benyttet i 2012. Dette er kun en opplysning til leverandør og blir ikke brukt i evalueringen (øvrige destinasjoner vurderes samlet). </t>
  </si>
  <si>
    <t>Metode for evaluering er forklart i i konkurransegrunnlaget punkt 5.</t>
  </si>
  <si>
    <t>Obligatoriske minstekrav til hotellene</t>
  </si>
  <si>
    <t>Pris møterom og dagpakke skal inkludere fri tilgang til internett, kaffe/te og frukt til deltakerne</t>
  </si>
  <si>
    <t xml:space="preserve">NB! Alle priser som oppgis skal være inklusive MVA. 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</si>
  <si>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</si>
  <si>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</si>
  <si>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</si>
  <si>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</si>
  <si>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</si>
  <si>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</si>
  <si>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</si>
  <si>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</si>
  <si>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</si>
  <si>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</si>
  <si>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</si>
  <si>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</si>
  <si>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</si>
  <si>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</si>
  <si>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</si>
  <si>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</si>
  <si>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</si>
  <si>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</si>
  <si>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</si>
  <si>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</si>
  <si>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</si>
  <si>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</si>
  <si>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</si>
  <si>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</si>
  <si>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</si>
  <si>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</si>
  <si>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</si>
  <si>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</si>
  <si>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</si>
  <si>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</si>
  <si>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</si>
  <si>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</si>
  <si>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</si>
  <si>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</si>
  <si>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</si>
  <si>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</si>
  <si>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</si>
  <si>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</si>
  <si>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</si>
  <si>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</si>
  <si>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</si>
  <si>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</si>
  <si>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</si>
  <si>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</si>
  <si>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</si>
  <si>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10.49</t>
  </si>
  <si>
    <t>10.50</t>
  </si>
  <si>
    <t xml:space="preserve">Hotelltjenester </t>
  </si>
  <si>
    <t>Kravspesifikasjon og prisutfyllingsskjema</t>
  </si>
  <si>
    <t xml:space="preserve">Tilbyder: </t>
  </si>
  <si>
    <t>Det skal oppgis antall standard rom til overnatting og antall møterom for hvert hotell som tilbys.</t>
  </si>
  <si>
    <t>Pris møterom/dagpakker skal inkludere fri tilgang til internett, kaffe/te og frukt til deltakere</t>
  </si>
  <si>
    <t>Statistikk</t>
  </si>
  <si>
    <t>http://www.svanemerket.no/for-bedrifter/sok-om-svanemerket/svanens-krav/hotell_restaurant_konf/hotell-overnatting/</t>
  </si>
  <si>
    <t>http://www.miljofyrtarn.no/bransjekrav2</t>
  </si>
  <si>
    <t xml:space="preserve">Dersom et obligatorisk krav ikke er oppfylt vil tilbudet bli avvist. </t>
  </si>
  <si>
    <t>Oppgi miljømerke/sertifisering:</t>
  </si>
  <si>
    <t>Henvisning til lisens/sertifisering eller dokumentasjon på at miljøkrav til svanen/miljøfyrtårn er oppfylt:</t>
  </si>
  <si>
    <t xml:space="preserve">Kravene til hotell finnes på merkenes hjemmesider: </t>
  </si>
  <si>
    <t>Pris og miljøkrav</t>
  </si>
  <si>
    <t xml:space="preserve">Pris overnatting i standard rom skal inkludere frokost og fri tilgang til internett. </t>
  </si>
  <si>
    <t>Antall rom per hotell brukes som grunnlag til å beslutte hvor mange leverandører det skal inngås avtale med for å dekke oppdragsgivers behov for kapasitet.</t>
  </si>
  <si>
    <t>Under punktet miljø skal det oppgis hotellets mijømerking/sertifisering. Det skal legges ved gyldig lisens/sertifisering eller dokumentasjon på at kravene oppfylles.</t>
  </si>
  <si>
    <t>(Se konkurransegrunnlaget pkt "Avgjørelse av konkurransen/Utdyping av tildelingskriteriene/Miljø")</t>
  </si>
  <si>
    <t>Obligatoriske krav til tilbudet</t>
  </si>
  <si>
    <t>Tabell 1:Statistikk helseforetakenes kjøp av hotelltjenester i 2012: Antall overnattingsdøgn og omsetning overnatting/møterom (avrundet til nærmeste 100 000) per destinasjon</t>
  </si>
  <si>
    <t xml:space="preserve">Hoveddestinasjoner: </t>
  </si>
  <si>
    <t>Øvrige destinasjoner:</t>
  </si>
  <si>
    <t>Sum hoveddestinasjoner</t>
  </si>
  <si>
    <t>I omsetningen for møterom ligger også overnattinger i forbindelse med møter (helpensjon osv)</t>
  </si>
  <si>
    <t>NB! Alle priser skal være inklusive mva</t>
  </si>
  <si>
    <t xml:space="preserve">Alle hotell som tilbys skal oppfylle O-kravene.  </t>
  </si>
  <si>
    <t>Tilbyder må oppgi pris på overnatting for de hotell som har standard rom.</t>
  </si>
  <si>
    <t>Tilbyder må oppgi pris på møterom og dagpakker for de hotell som har møterom for inntil 20 personer.</t>
  </si>
  <si>
    <t>For hotell på Gardermoen som ikke ligger i gangavstand til terminal, vil pris for shuttelbuss tur-retur hotellet legges til pris på overnatting i evalueringen.</t>
  </si>
  <si>
    <t xml:space="preserve">Hotell som ikke er miljømerket, men som oppfyller kravene til Svanemerking eller miljøfyrtårn, kan dokumentere dette ved å legge ved dokumentasjon på at kravene til merkene er oppfylt. </t>
  </si>
  <si>
    <t>Høvik</t>
  </si>
  <si>
    <t>Flå</t>
  </si>
  <si>
    <t>Hotellet skal ha rom tilpasset allergikere, asmatikere og lignende</t>
  </si>
  <si>
    <t>Tilgang til strykebrett/buksepresse på hotellet</t>
  </si>
  <si>
    <r>
      <t xml:space="preserve">Obligatoriske krav til standard rom
</t>
    </r>
    <r>
      <rPr>
        <sz val="10"/>
        <rFont val="Calibri"/>
        <family val="2"/>
        <scheme val="minor"/>
      </rPr>
      <t xml:space="preserve">Oppdragsgiver presiserer at standard rom for en person er uavhengig av om det er er en eller flere senger på rommet. </t>
    </r>
  </si>
  <si>
    <t xml:space="preserve">Det skal fylles inn pris på overnatting i standard rom og priser for møterom/dagpakker. </t>
  </si>
  <si>
    <t>Møterom/dagpakker</t>
  </si>
  <si>
    <t>Tilbyder skal tilby alle hotell som har standard rom og og oppfyller O-kravene i kravspesifikasjonen</t>
  </si>
  <si>
    <t>Tromsø og Langnes flyplass</t>
  </si>
  <si>
    <t>Gardermoen flyplass</t>
  </si>
  <si>
    <t xml:space="preserve">Svarskjema pris og miljøkrav </t>
  </si>
  <si>
    <t>Svarskjema obligatoriske minstekrav</t>
  </si>
  <si>
    <t xml:space="preserve">I arkfanen "Svarskjema O-Krav" har oppdragsgiver beskrevet obligatoriske krav (O-krav) til hotellene og til standard rom. </t>
  </si>
  <si>
    <t xml:space="preserve">Arkfanen "Svarskjema pris og mijøkrav" består av tre deler: kapasitet, pris, og miljøkrav. </t>
  </si>
  <si>
    <t>Tilbyder skal fylle ut arkfanene "Svarskjema O-krav" og "Svarskjema pris og miljøkrav".</t>
  </si>
  <si>
    <t xml:space="preserve">Omsetning møterom (og helpensjon osv) </t>
  </si>
  <si>
    <t>Omsetning totalt 2012</t>
  </si>
  <si>
    <t xml:space="preserve">Oppdragsgiver har et reisemønster som krever at tilbyder skal tilby hotell med overnatting og møterom på minimum fem hoveddestinasjoner inkl Oslo innenfor ring 2, Trondheim og Bergen (se tabell 1 i forklaringen). </t>
  </si>
  <si>
    <t xml:space="preserve"> Under miljøkrav skal det oppgis miljøsertifisering og henvisning til vedlagt sertifiseringsbevis. For hotell som ikke har sertifisering, kan det legges ved dokumentasjon på at hotellet oppfyller kravene til miljømerking. </t>
  </si>
  <si>
    <t xml:space="preserve">Følgende priser skal inngis: </t>
  </si>
  <si>
    <t>- Pris på møterom med plass til 8-10 deltakere</t>
  </si>
  <si>
    <t xml:space="preserve">- Dagpakker per person for 8-20 deltakere, der møterom og lunsj er inkludert i prisen.  </t>
  </si>
  <si>
    <t>Pris dagpakke pr person for 8-20 deltakere</t>
  </si>
  <si>
    <t>Pris møterom for 8-10 deltakere</t>
  </si>
  <si>
    <t>Pris møterom for 20 deltakere</t>
  </si>
  <si>
    <t>- Pris på møterom for 20 deltakere</t>
  </si>
  <si>
    <t>Standard rom skal inneholde: 
- Bad (dusj og toalett) og tv
- Arbeidsbord og stol
- Fri tilgang til internett
- Hårføner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</si>
</sst>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u/>
      <sz val="11.5"/>
      <color theme="10"/>
      <name val="Arial"/>
      <family val="2"/>
    </font>
    <font>
      <sz val="10"/>
      <name val="Arial"/>
      <family val="2"/>
    </font>
    <font>
      <b/>
      <sz val="16"/>
      <color rgb="FFC0000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Arial"/>
      <family val="2"/>
    </font>
    <font>
      <b/>
      <sz val="11"/>
      <name val="Calibri"/>
      <family val="2"/>
      <scheme val="minor"/>
    </font>
    <font>
      <sz val="12"/>
      <color indexed="56"/>
      <name val="Calibri"/>
      <family val="2"/>
    </font>
    <font>
      <i/>
      <sz val="11"/>
      <color indexed="56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2FF81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7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11" fillId="18" borderId="4" applyNumberFormat="0" applyFont="0" applyAlignment="0" applyProtection="0"/>
    <xf numFmtId="0" fontId="12" fillId="19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6" borderId="9" applyNumberForma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9" fontId="30" fillId="0" borderId="0" applyFont="0" applyFill="0" applyBorder="0" applyAlignment="0" applyProtection="0"/>
  </cellStyleXfs>
  <cellXfs count="210">
    <xf numFmtId="0" fontId="0" fillId="0" borderId="0" xfId="0"/>
    <xf numFmtId="0" fontId="11" fillId="24" borderId="10" xfId="0" applyFont="1" applyFill="1" applyBorder="1" applyAlignment="1">
      <alignment vertical="top" wrapText="1"/>
    </xf>
    <xf numFmtId="0" fontId="11" fillId="0" borderId="0" xfId="0" applyFont="1"/>
    <xf numFmtId="0" fontId="11" fillId="24" borderId="17" xfId="0" applyFont="1" applyFill="1" applyBorder="1" applyAlignment="1">
      <alignment vertical="top" wrapText="1"/>
    </xf>
    <xf numFmtId="0" fontId="11" fillId="24" borderId="20" xfId="0" applyFont="1" applyFill="1" applyBorder="1" applyAlignment="1">
      <alignment vertical="top" wrapText="1"/>
    </xf>
    <xf numFmtId="0" fontId="11" fillId="0" borderId="0" xfId="0" applyFont="1" applyFill="1" applyBorder="1"/>
    <xf numFmtId="0" fontId="20" fillId="0" borderId="0" xfId="0" applyFont="1" applyFill="1" applyBorder="1" applyAlignment="1">
      <alignment vertical="center" textRotation="90"/>
    </xf>
    <xf numFmtId="0" fontId="0" fillId="26" borderId="10" xfId="0" applyFill="1" applyBorder="1"/>
    <xf numFmtId="0" fontId="26" fillId="0" borderId="0" xfId="0" applyFont="1" applyFill="1" applyBorder="1" applyAlignment="1">
      <alignment horizontal="left" indent="2"/>
    </xf>
    <xf numFmtId="3" fontId="26" fillId="0" borderId="0" xfId="0" applyNumberFormat="1" applyFont="1" applyFill="1" applyBorder="1" applyAlignment="1">
      <alignment horizontal="left" indent="2"/>
    </xf>
    <xf numFmtId="3" fontId="11" fillId="0" borderId="0" xfId="0" applyNumberFormat="1" applyFont="1" applyFill="1" applyBorder="1"/>
    <xf numFmtId="3" fontId="20" fillId="0" borderId="0" xfId="0" applyNumberFormat="1" applyFont="1" applyFill="1" applyBorder="1" applyAlignment="1">
      <alignment vertical="center" textRotation="90"/>
    </xf>
    <xf numFmtId="0" fontId="0" fillId="0" borderId="0" xfId="0" applyFill="1" applyBorder="1"/>
    <xf numFmtId="164" fontId="11" fillId="0" borderId="0" xfId="42" applyNumberFormat="1" applyFont="1" applyFill="1" applyBorder="1"/>
    <xf numFmtId="0" fontId="22" fillId="0" borderId="0" xfId="0" applyFont="1" applyFill="1" applyBorder="1" applyAlignment="1">
      <alignment horizontal="center"/>
    </xf>
    <xf numFmtId="0" fontId="1" fillId="24" borderId="17" xfId="0" applyFont="1" applyFill="1" applyBorder="1" applyAlignment="1">
      <alignment vertical="top" wrapText="1"/>
    </xf>
    <xf numFmtId="0" fontId="23" fillId="25" borderId="0" xfId="0" applyFont="1" applyFill="1" applyBorder="1"/>
    <xf numFmtId="0" fontId="11" fillId="24" borderId="17" xfId="0" applyFont="1" applyFill="1" applyBorder="1" applyAlignment="1">
      <alignment horizontal="left" vertical="top" wrapText="1"/>
    </xf>
    <xf numFmtId="0" fontId="1" fillId="24" borderId="18" xfId="0" applyFont="1" applyFill="1" applyBorder="1" applyAlignment="1">
      <alignment horizontal="left" vertical="top" wrapText="1"/>
    </xf>
    <xf numFmtId="0" fontId="27" fillId="26" borderId="10" xfId="0" applyFont="1" applyFill="1" applyBorder="1" applyAlignment="1">
      <alignment vertical="center"/>
    </xf>
    <xf numFmtId="0" fontId="23" fillId="26" borderId="16" xfId="0" applyFont="1" applyFill="1" applyBorder="1" applyAlignment="1">
      <alignment vertical="top" wrapText="1"/>
    </xf>
    <xf numFmtId="0" fontId="1" fillId="0" borderId="0" xfId="0" applyFont="1"/>
    <xf numFmtId="0" fontId="11" fillId="0" borderId="0" xfId="0" applyFont="1" applyFill="1" applyBorder="1" applyAlignment="1">
      <alignment vertical="top"/>
    </xf>
    <xf numFmtId="0" fontId="20" fillId="26" borderId="17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 textRotation="90"/>
    </xf>
    <xf numFmtId="0" fontId="20" fillId="0" borderId="21" xfId="0" applyFont="1" applyBorder="1" applyAlignment="1">
      <alignment vertical="top" textRotation="90"/>
    </xf>
    <xf numFmtId="3" fontId="1" fillId="26" borderId="12" xfId="0" applyNumberFormat="1" applyFont="1" applyFill="1" applyBorder="1" applyAlignment="1">
      <alignment horizontal="center" vertical="top"/>
    </xf>
    <xf numFmtId="0" fontId="1" fillId="24" borderId="17" xfId="0" applyFont="1" applyFill="1" applyBorder="1" applyAlignment="1">
      <alignment horizontal="left" vertical="top"/>
    </xf>
    <xf numFmtId="0" fontId="11" fillId="24" borderId="18" xfId="0" applyFont="1" applyFill="1" applyBorder="1" applyAlignment="1">
      <alignment horizontal="left" vertical="top" wrapText="1"/>
    </xf>
    <xf numFmtId="3" fontId="11" fillId="28" borderId="10" xfId="0" applyNumberFormat="1" applyFont="1" applyFill="1" applyBorder="1" applyAlignment="1">
      <alignment horizontal="center" vertical="top" wrapText="1"/>
    </xf>
    <xf numFmtId="3" fontId="26" fillId="26" borderId="10" xfId="0" applyNumberFormat="1" applyFont="1" applyFill="1" applyBorder="1" applyAlignment="1">
      <alignment horizontal="center" vertical="top" wrapText="1"/>
    </xf>
    <xf numFmtId="3" fontId="1" fillId="26" borderId="10" xfId="0" applyNumberFormat="1" applyFont="1" applyFill="1" applyBorder="1" applyAlignment="1">
      <alignment horizontal="center" vertical="top" wrapText="1"/>
    </xf>
    <xf numFmtId="0" fontId="21" fillId="26" borderId="16" xfId="0" applyFont="1" applyFill="1" applyBorder="1" applyAlignment="1">
      <alignment vertical="top" wrapText="1"/>
    </xf>
    <xf numFmtId="0" fontId="24" fillId="0" borderId="22" xfId="0" applyFont="1" applyBorder="1" applyAlignment="1">
      <alignment horizontal="center"/>
    </xf>
    <xf numFmtId="3" fontId="1" fillId="26" borderId="12" xfId="0" applyNumberFormat="1" applyFont="1" applyFill="1" applyBorder="1" applyAlignment="1">
      <alignment horizontal="center" vertical="top" wrapText="1"/>
    </xf>
    <xf numFmtId="3" fontId="20" fillId="26" borderId="15" xfId="0" applyNumberFormat="1" applyFont="1" applyFill="1" applyBorder="1" applyAlignment="1">
      <alignment horizontal="center" vertical="top"/>
    </xf>
    <xf numFmtId="0" fontId="1" fillId="24" borderId="17" xfId="0" applyFont="1" applyFill="1" applyBorder="1" applyAlignment="1">
      <alignment vertical="top"/>
    </xf>
    <xf numFmtId="0" fontId="1" fillId="24" borderId="18" xfId="0" applyFont="1" applyFill="1" applyBorder="1" applyAlignment="1">
      <alignment vertical="top"/>
    </xf>
    <xf numFmtId="0" fontId="1" fillId="24" borderId="20" xfId="0" applyFont="1" applyFill="1" applyBorder="1" applyAlignment="1" applyProtection="1">
      <alignment horizontal="left" vertical="top" wrapText="1"/>
      <protection locked="0"/>
    </xf>
    <xf numFmtId="3" fontId="11" fillId="26" borderId="15" xfId="0" applyNumberFormat="1" applyFont="1" applyFill="1" applyBorder="1" applyAlignment="1">
      <alignment horizontal="center" vertical="top"/>
    </xf>
    <xf numFmtId="3" fontId="1" fillId="26" borderId="15" xfId="0" applyNumberFormat="1" applyFont="1" applyFill="1" applyBorder="1" applyAlignment="1">
      <alignment horizontal="center" vertical="top"/>
    </xf>
    <xf numFmtId="0" fontId="20" fillId="26" borderId="20" xfId="0" applyFont="1" applyFill="1" applyBorder="1" applyAlignment="1">
      <alignment vertical="top"/>
    </xf>
    <xf numFmtId="3" fontId="28" fillId="26" borderId="15" xfId="0" applyNumberFormat="1" applyFont="1" applyFill="1" applyBorder="1" applyAlignment="1">
      <alignment horizontal="center" vertical="top"/>
    </xf>
    <xf numFmtId="3" fontId="11" fillId="30" borderId="10" xfId="0" applyNumberFormat="1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vertical="top"/>
    </xf>
    <xf numFmtId="0" fontId="1" fillId="24" borderId="10" xfId="0" applyFont="1" applyFill="1" applyBorder="1" applyAlignment="1">
      <alignment vertical="top"/>
    </xf>
    <xf numFmtId="0" fontId="1" fillId="24" borderId="10" xfId="0" applyFont="1" applyFill="1" applyBorder="1" applyAlignment="1" applyProtection="1">
      <alignment horizontal="left" vertical="top" wrapText="1"/>
      <protection locked="0"/>
    </xf>
    <xf numFmtId="3" fontId="1" fillId="26" borderId="15" xfId="0" applyNumberFormat="1" applyFont="1" applyFill="1" applyBorder="1" applyAlignment="1">
      <alignment horizontal="center" vertical="top" wrapText="1"/>
    </xf>
    <xf numFmtId="3" fontId="21" fillId="26" borderId="10" xfId="0" applyNumberFormat="1" applyFont="1" applyFill="1" applyBorder="1" applyAlignment="1">
      <alignment horizontal="center" vertical="top" wrapText="1"/>
    </xf>
    <xf numFmtId="0" fontId="20" fillId="26" borderId="10" xfId="0" applyFont="1" applyFill="1" applyBorder="1" applyAlignment="1">
      <alignment vertical="top"/>
    </xf>
    <xf numFmtId="0" fontId="1" fillId="24" borderId="10" xfId="0" applyFont="1" applyFill="1" applyBorder="1" applyAlignment="1">
      <alignment vertical="top" wrapText="1"/>
    </xf>
    <xf numFmtId="0" fontId="23" fillId="26" borderId="10" xfId="0" applyFont="1" applyFill="1" applyBorder="1" applyAlignment="1">
      <alignment vertical="top" wrapText="1"/>
    </xf>
    <xf numFmtId="0" fontId="11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/>
    </xf>
    <xf numFmtId="0" fontId="1" fillId="24" borderId="10" xfId="0" applyFont="1" applyFill="1" applyBorder="1" applyAlignment="1">
      <alignment horizontal="left" vertical="top" wrapText="1"/>
    </xf>
    <xf numFmtId="0" fontId="21" fillId="26" borderId="10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30" borderId="0" xfId="0" applyFont="1" applyFill="1"/>
    <xf numFmtId="0" fontId="1" fillId="31" borderId="0" xfId="0" applyFont="1" applyFill="1" applyAlignment="1">
      <alignment horizontal="center"/>
    </xf>
    <xf numFmtId="0" fontId="27" fillId="26" borderId="11" xfId="0" applyFont="1" applyFill="1" applyBorder="1" applyAlignment="1">
      <alignment vertical="center"/>
    </xf>
    <xf numFmtId="9" fontId="11" fillId="30" borderId="10" xfId="44" applyFont="1" applyFill="1" applyBorder="1" applyAlignment="1">
      <alignment horizontal="center" vertical="top" wrapText="1"/>
    </xf>
    <xf numFmtId="3" fontId="22" fillId="26" borderId="23" xfId="0" applyNumberFormat="1" applyFont="1" applyFill="1" applyBorder="1" applyAlignment="1">
      <alignment horizontal="center"/>
    </xf>
    <xf numFmtId="3" fontId="1" fillId="29" borderId="15" xfId="0" applyNumberFormat="1" applyFont="1" applyFill="1" applyBorder="1" applyAlignment="1">
      <alignment horizontal="center" vertical="top" wrapText="1"/>
    </xf>
    <xf numFmtId="3" fontId="21" fillId="26" borderId="12" xfId="0" applyNumberFormat="1" applyFont="1" applyFill="1" applyBorder="1" applyAlignment="1">
      <alignment horizontal="center"/>
    </xf>
    <xf numFmtId="3" fontId="11" fillId="30" borderId="13" xfId="0" applyNumberFormat="1" applyFont="1" applyFill="1" applyBorder="1" applyAlignment="1">
      <alignment horizontal="center" vertical="top" wrapText="1"/>
    </xf>
    <xf numFmtId="3" fontId="22" fillId="26" borderId="35" xfId="0" applyNumberFormat="1" applyFont="1" applyFill="1" applyBorder="1" applyAlignment="1">
      <alignment horizontal="center" vertical="center"/>
    </xf>
    <xf numFmtId="9" fontId="0" fillId="0" borderId="10" xfId="44" applyFont="1" applyBorder="1"/>
    <xf numFmtId="10" fontId="1" fillId="27" borderId="10" xfId="44" quotePrefix="1" applyNumberFormat="1" applyFont="1" applyFill="1" applyBorder="1" applyAlignment="1">
      <alignment horizontal="center" vertical="top" wrapText="1"/>
    </xf>
    <xf numFmtId="10" fontId="0" fillId="0" borderId="10" xfId="44" applyNumberFormat="1" applyFont="1" applyBorder="1"/>
    <xf numFmtId="10" fontId="0" fillId="0" borderId="10" xfId="44" applyNumberFormat="1" applyFont="1" applyBorder="1" applyAlignment="1">
      <alignment horizontal="center"/>
    </xf>
    <xf numFmtId="10" fontId="11" fillId="27" borderId="10" xfId="44" applyNumberFormat="1" applyFont="1" applyFill="1" applyBorder="1" applyAlignment="1">
      <alignment horizontal="center" vertical="top" wrapText="1"/>
    </xf>
    <xf numFmtId="10" fontId="1" fillId="27" borderId="10" xfId="44" applyNumberFormat="1" applyFont="1" applyFill="1" applyBorder="1" applyAlignment="1">
      <alignment horizontal="center" vertical="top" wrapText="1"/>
    </xf>
    <xf numFmtId="10" fontId="1" fillId="27" borderId="10" xfId="44" applyNumberFormat="1" applyFont="1" applyFill="1" applyBorder="1" applyAlignment="1">
      <alignment horizontal="center" vertical="top"/>
    </xf>
    <xf numFmtId="10" fontId="25" fillId="27" borderId="10" xfId="44" applyNumberFormat="1" applyFont="1" applyFill="1" applyBorder="1" applyAlignment="1">
      <alignment horizontal="center" vertical="top" wrapText="1"/>
    </xf>
    <xf numFmtId="9" fontId="21" fillId="26" borderId="10" xfId="44" applyFont="1" applyFill="1" applyBorder="1" applyAlignment="1">
      <alignment horizontal="center" vertical="top" wrapText="1"/>
    </xf>
    <xf numFmtId="10" fontId="11" fillId="27" borderId="10" xfId="44" applyNumberFormat="1" applyFont="1" applyFill="1" applyBorder="1" applyAlignment="1">
      <alignment horizontal="center" vertical="top"/>
    </xf>
    <xf numFmtId="10" fontId="1" fillId="27" borderId="10" xfId="44" applyNumberFormat="1" applyFont="1" applyFill="1" applyBorder="1" applyAlignment="1" applyProtection="1">
      <alignment horizontal="center" vertical="top" wrapText="1"/>
      <protection locked="0"/>
    </xf>
    <xf numFmtId="10" fontId="1" fillId="26" borderId="10" xfId="44" applyNumberFormat="1" applyFont="1" applyFill="1" applyBorder="1" applyAlignment="1">
      <alignment horizontal="center" vertical="top" wrapText="1"/>
    </xf>
    <xf numFmtId="10" fontId="1" fillId="0" borderId="10" xfId="44" applyNumberFormat="1" applyFont="1" applyFill="1" applyBorder="1" applyAlignment="1" applyProtection="1">
      <alignment horizontal="center" vertical="top" wrapText="1"/>
      <protection locked="0"/>
    </xf>
    <xf numFmtId="10" fontId="0" fillId="0" borderId="10" xfId="44" applyNumberFormat="1" applyFont="1" applyBorder="1" applyAlignment="1">
      <alignment horizontal="center" vertical="top"/>
    </xf>
    <xf numFmtId="10" fontId="0" fillId="26" borderId="10" xfId="0" applyNumberFormat="1" applyFill="1" applyBorder="1"/>
    <xf numFmtId="9" fontId="27" fillId="32" borderId="10" xfId="0" applyNumberFormat="1" applyFont="1" applyFill="1" applyBorder="1" applyAlignment="1">
      <alignment vertical="center"/>
    </xf>
    <xf numFmtId="10" fontId="20" fillId="30" borderId="10" xfId="44" applyNumberFormat="1" applyFont="1" applyFill="1" applyBorder="1" applyAlignment="1">
      <alignment vertical="top"/>
    </xf>
    <xf numFmtId="9" fontId="27" fillId="32" borderId="10" xfId="44" applyFont="1" applyFill="1" applyBorder="1" applyAlignment="1">
      <alignment vertical="center"/>
    </xf>
    <xf numFmtId="10" fontId="1" fillId="31" borderId="10" xfId="44" applyNumberFormat="1" applyFont="1" applyFill="1" applyBorder="1" applyAlignment="1">
      <alignment vertical="top"/>
    </xf>
    <xf numFmtId="10" fontId="1" fillId="33" borderId="10" xfId="44" applyNumberFormat="1" applyFont="1" applyFill="1" applyBorder="1" applyAlignment="1">
      <alignment vertical="top"/>
    </xf>
    <xf numFmtId="10" fontId="25" fillId="33" borderId="10" xfId="44" applyNumberFormat="1" applyFont="1" applyFill="1" applyBorder="1" applyAlignment="1">
      <alignment horizontal="center" vertical="top" wrapText="1"/>
    </xf>
    <xf numFmtId="10" fontId="25" fillId="31" borderId="10" xfId="44" applyNumberFormat="1" applyFont="1" applyFill="1" applyBorder="1" applyAlignment="1">
      <alignment horizontal="center" vertical="top" wrapText="1"/>
    </xf>
    <xf numFmtId="9" fontId="27" fillId="34" borderId="26" xfId="0" applyNumberFormat="1" applyFont="1" applyFill="1" applyBorder="1" applyAlignment="1">
      <alignment vertical="center"/>
    </xf>
    <xf numFmtId="0" fontId="21" fillId="26" borderId="20" xfId="0" applyFont="1" applyFill="1" applyBorder="1" applyAlignment="1">
      <alignment vertical="top" wrapText="1"/>
    </xf>
    <xf numFmtId="0" fontId="11" fillId="24" borderId="19" xfId="0" applyFont="1" applyFill="1" applyBorder="1" applyAlignment="1">
      <alignment vertical="top"/>
    </xf>
    <xf numFmtId="3" fontId="26" fillId="26" borderId="14" xfId="0" applyNumberFormat="1" applyFont="1" applyFill="1" applyBorder="1" applyAlignment="1">
      <alignment horizontal="center" vertical="top" wrapText="1"/>
    </xf>
    <xf numFmtId="3" fontId="21" fillId="27" borderId="13" xfId="0" applyNumberFormat="1" applyFont="1" applyFill="1" applyBorder="1" applyAlignment="1" applyProtection="1">
      <alignment horizontal="center"/>
      <protection locked="0"/>
    </xf>
    <xf numFmtId="3" fontId="11" fillId="27" borderId="10" xfId="0" applyNumberFormat="1" applyFont="1" applyFill="1" applyBorder="1" applyAlignment="1" applyProtection="1">
      <alignment horizontal="center" vertical="top"/>
      <protection locked="0"/>
    </xf>
    <xf numFmtId="3" fontId="11" fillId="27" borderId="13" xfId="0" applyNumberFormat="1" applyFont="1" applyFill="1" applyBorder="1" applyAlignment="1" applyProtection="1">
      <alignment horizontal="center" vertical="top"/>
      <protection locked="0"/>
    </xf>
    <xf numFmtId="4" fontId="1" fillId="27" borderId="15" xfId="0" applyNumberFormat="1" applyFont="1" applyFill="1" applyBorder="1" applyAlignment="1" applyProtection="1">
      <alignment horizontal="center" vertical="top"/>
      <protection locked="0"/>
    </xf>
    <xf numFmtId="3" fontId="1" fillId="27" borderId="10" xfId="0" applyNumberFormat="1" applyFont="1" applyFill="1" applyBorder="1" applyAlignment="1" applyProtection="1">
      <alignment horizontal="center" vertical="top"/>
      <protection locked="0"/>
    </xf>
    <xf numFmtId="3" fontId="1" fillId="27" borderId="13" xfId="0" applyNumberFormat="1" applyFont="1" applyFill="1" applyBorder="1" applyAlignment="1" applyProtection="1">
      <alignment horizontal="center" vertical="top"/>
      <protection locked="0"/>
    </xf>
    <xf numFmtId="3" fontId="1" fillId="27" borderId="14" xfId="0" applyNumberFormat="1" applyFont="1" applyFill="1" applyBorder="1" applyAlignment="1" applyProtection="1">
      <alignment horizontal="center" vertical="top" wrapText="1"/>
      <protection locked="0"/>
    </xf>
    <xf numFmtId="3" fontId="1" fillId="27" borderId="10" xfId="0" applyNumberFormat="1" applyFont="1" applyFill="1" applyBorder="1" applyAlignment="1" applyProtection="1">
      <alignment horizontal="center" vertical="top" wrapText="1"/>
      <protection locked="0"/>
    </xf>
    <xf numFmtId="4" fontId="11" fillId="30" borderId="10" xfId="0" applyNumberFormat="1" applyFont="1" applyFill="1" applyBorder="1" applyAlignment="1">
      <alignment horizontal="center" vertical="top" wrapText="1"/>
    </xf>
    <xf numFmtId="4" fontId="11" fillId="27" borderId="10" xfId="0" applyNumberFormat="1" applyFont="1" applyFill="1" applyBorder="1" applyAlignment="1" applyProtection="1">
      <alignment horizontal="center" vertical="top"/>
      <protection locked="0"/>
    </xf>
    <xf numFmtId="4" fontId="11" fillId="28" borderId="10" xfId="0" applyNumberFormat="1" applyFont="1" applyFill="1" applyBorder="1" applyAlignment="1">
      <alignment horizontal="center" vertical="top"/>
    </xf>
    <xf numFmtId="4" fontId="11" fillId="27" borderId="15" xfId="0" applyNumberFormat="1" applyFont="1" applyFill="1" applyBorder="1" applyAlignment="1" applyProtection="1">
      <alignment horizontal="center" vertical="top"/>
      <protection locked="0"/>
    </xf>
    <xf numFmtId="4" fontId="21" fillId="30" borderId="10" xfId="0" applyNumberFormat="1" applyFont="1" applyFill="1" applyBorder="1" applyAlignment="1">
      <alignment horizontal="center" vertical="top" wrapText="1"/>
    </xf>
    <xf numFmtId="0" fontId="1" fillId="24" borderId="17" xfId="0" applyFont="1" applyFill="1" applyBorder="1" applyAlignment="1">
      <alignment horizontal="left" vertical="top" wrapText="1"/>
    </xf>
    <xf numFmtId="164" fontId="35" fillId="38" borderId="10" xfId="0" applyNumberFormat="1" applyFont="1" applyFill="1" applyBorder="1" applyAlignment="1">
      <alignment wrapText="1"/>
    </xf>
    <xf numFmtId="0" fontId="36" fillId="25" borderId="0" xfId="0" applyFont="1" applyFill="1" applyBorder="1"/>
    <xf numFmtId="3" fontId="36" fillId="25" borderId="0" xfId="0" applyNumberFormat="1" applyFont="1" applyFill="1" applyBorder="1"/>
    <xf numFmtId="0" fontId="36" fillId="25" borderId="0" xfId="0" applyFont="1" applyFill="1"/>
    <xf numFmtId="3" fontId="36" fillId="25" borderId="0" xfId="0" applyNumberFormat="1" applyFont="1" applyFill="1"/>
    <xf numFmtId="0" fontId="37" fillId="25" borderId="0" xfId="21" applyFont="1" applyFill="1"/>
    <xf numFmtId="3" fontId="36" fillId="0" borderId="0" xfId="0" applyNumberFormat="1" applyFont="1" applyFill="1" applyBorder="1"/>
    <xf numFmtId="3" fontId="36" fillId="35" borderId="0" xfId="0" applyNumberFormat="1" applyFont="1" applyFill="1"/>
    <xf numFmtId="0" fontId="36" fillId="35" borderId="0" xfId="0" applyFont="1" applyFill="1"/>
    <xf numFmtId="0" fontId="36" fillId="0" borderId="0" xfId="0" applyFont="1"/>
    <xf numFmtId="0" fontId="36" fillId="0" borderId="0" xfId="0" applyFont="1" applyFill="1"/>
    <xf numFmtId="164" fontId="36" fillId="0" borderId="10" xfId="0" applyNumberFormat="1" applyFont="1" applyBorder="1"/>
    <xf numFmtId="164" fontId="36" fillId="0" borderId="10" xfId="0" applyNumberFormat="1" applyFont="1" applyBorder="1" applyAlignment="1">
      <alignment wrapText="1"/>
    </xf>
    <xf numFmtId="0" fontId="36" fillId="0" borderId="0" xfId="0" applyFont="1" applyFill="1" applyBorder="1"/>
    <xf numFmtId="0" fontId="37" fillId="0" borderId="0" xfId="21" applyFont="1" applyFill="1" applyBorder="1"/>
    <xf numFmtId="0" fontId="36" fillId="0" borderId="10" xfId="0" applyFont="1" applyFill="1" applyBorder="1"/>
    <xf numFmtId="3" fontId="36" fillId="0" borderId="10" xfId="0" applyNumberFormat="1" applyFont="1" applyFill="1" applyBorder="1"/>
    <xf numFmtId="0" fontId="29" fillId="25" borderId="0" xfId="43" applyFill="1" applyAlignment="1" applyProtection="1"/>
    <xf numFmtId="0" fontId="36" fillId="37" borderId="38" xfId="0" applyFont="1" applyFill="1" applyBorder="1"/>
    <xf numFmtId="0" fontId="36" fillId="37" borderId="38" xfId="0" applyFont="1" applyFill="1" applyBorder="1" applyAlignment="1">
      <alignment horizontal="left" vertical="top" wrapText="1"/>
    </xf>
    <xf numFmtId="0" fontId="36" fillId="36" borderId="38" xfId="0" applyFont="1" applyFill="1" applyBorder="1"/>
    <xf numFmtId="9" fontId="36" fillId="0" borderId="0" xfId="44" applyFont="1" applyFill="1" applyBorder="1"/>
    <xf numFmtId="0" fontId="38" fillId="39" borderId="0" xfId="43" applyFont="1" applyFill="1" applyAlignment="1" applyProtection="1"/>
    <xf numFmtId="0" fontId="36" fillId="39" borderId="0" xfId="0" applyFont="1" applyFill="1"/>
    <xf numFmtId="0" fontId="16" fillId="39" borderId="0" xfId="32" applyFill="1"/>
    <xf numFmtId="0" fontId="36" fillId="39" borderId="38" xfId="0" applyFont="1" applyFill="1" applyBorder="1"/>
    <xf numFmtId="0" fontId="36" fillId="36" borderId="39" xfId="0" applyFont="1" applyFill="1" applyBorder="1" applyAlignment="1"/>
    <xf numFmtId="0" fontId="36" fillId="36" borderId="40" xfId="0" applyFont="1" applyFill="1" applyBorder="1" applyAlignment="1"/>
    <xf numFmtId="0" fontId="36" fillId="0" borderId="38" xfId="0" applyFont="1" applyBorder="1" applyProtection="1">
      <protection locked="0"/>
    </xf>
    <xf numFmtId="0" fontId="36" fillId="0" borderId="38" xfId="0" applyFont="1" applyFill="1" applyBorder="1" applyProtection="1">
      <protection locked="0"/>
    </xf>
    <xf numFmtId="0" fontId="36" fillId="37" borderId="38" xfId="0" applyFont="1" applyFill="1" applyBorder="1" applyAlignment="1">
      <alignment horizontal="center"/>
    </xf>
    <xf numFmtId="0" fontId="13" fillId="39" borderId="0" xfId="28" applyFill="1" applyBorder="1"/>
    <xf numFmtId="0" fontId="39" fillId="39" borderId="0" xfId="0" applyFont="1" applyFill="1"/>
    <xf numFmtId="0" fontId="36" fillId="39" borderId="38" xfId="0" applyFont="1" applyFill="1" applyBorder="1" applyAlignment="1">
      <alignment wrapText="1"/>
    </xf>
    <xf numFmtId="0" fontId="36" fillId="39" borderId="0" xfId="0" applyFont="1" applyFill="1" applyBorder="1"/>
    <xf numFmtId="0" fontId="36" fillId="39" borderId="0" xfId="0" applyFont="1" applyFill="1" applyBorder="1" applyAlignment="1"/>
    <xf numFmtId="0" fontId="15" fillId="39" borderId="0" xfId="31" applyFill="1" applyBorder="1" applyAlignment="1"/>
    <xf numFmtId="0" fontId="36" fillId="0" borderId="43" xfId="0" applyFont="1" applyBorder="1" applyProtection="1">
      <protection locked="0"/>
    </xf>
    <xf numFmtId="0" fontId="36" fillId="36" borderId="44" xfId="0" applyFont="1" applyFill="1" applyBorder="1" applyAlignment="1"/>
    <xf numFmtId="0" fontId="40" fillId="37" borderId="38" xfId="0" applyFont="1" applyFill="1" applyBorder="1" applyAlignment="1" applyProtection="1">
      <alignment horizontal="center"/>
      <protection locked="0"/>
    </xf>
    <xf numFmtId="0" fontId="16" fillId="25" borderId="0" xfId="32" applyFill="1"/>
    <xf numFmtId="0" fontId="14" fillId="25" borderId="6" xfId="29" applyFill="1"/>
    <xf numFmtId="0" fontId="38" fillId="39" borderId="0" xfId="43" applyFont="1" applyFill="1" applyAlignment="1" applyProtection="1">
      <alignment horizontal="left"/>
    </xf>
    <xf numFmtId="0" fontId="36" fillId="39" borderId="0" xfId="0" applyFont="1" applyFill="1" applyAlignment="1">
      <alignment horizontal="left"/>
    </xf>
    <xf numFmtId="0" fontId="36" fillId="37" borderId="38" xfId="0" applyFont="1" applyFill="1" applyBorder="1" applyAlignment="1">
      <alignment horizontal="left"/>
    </xf>
    <xf numFmtId="0" fontId="36" fillId="36" borderId="38" xfId="0" applyFont="1" applyFill="1" applyBorder="1" applyAlignment="1">
      <alignment horizontal="left"/>
    </xf>
    <xf numFmtId="0" fontId="36" fillId="39" borderId="38" xfId="0" applyFont="1" applyFill="1" applyBorder="1" applyAlignment="1">
      <alignment horizontal="left"/>
    </xf>
    <xf numFmtId="16" fontId="36" fillId="39" borderId="38" xfId="0" quotePrefix="1" applyNumberFormat="1" applyFont="1" applyFill="1" applyBorder="1" applyAlignment="1">
      <alignment horizontal="left"/>
    </xf>
    <xf numFmtId="0" fontId="14" fillId="25" borderId="0" xfId="29" applyFill="1" applyBorder="1"/>
    <xf numFmtId="0" fontId="36" fillId="37" borderId="42" xfId="0" applyFont="1" applyFill="1" applyBorder="1"/>
    <xf numFmtId="0" fontId="14" fillId="39" borderId="0" xfId="29" applyFill="1" applyBorder="1"/>
    <xf numFmtId="0" fontId="36" fillId="39" borderId="38" xfId="0" applyFont="1" applyFill="1" applyBorder="1" applyAlignment="1">
      <alignment vertical="center" wrapText="1"/>
    </xf>
    <xf numFmtId="0" fontId="36" fillId="39" borderId="38" xfId="0" applyFont="1" applyFill="1" applyBorder="1" applyAlignment="1">
      <alignment vertical="center"/>
    </xf>
    <xf numFmtId="0" fontId="39" fillId="39" borderId="47" xfId="0" applyFont="1" applyFill="1" applyBorder="1" applyAlignment="1"/>
    <xf numFmtId="0" fontId="39" fillId="39" borderId="44" xfId="0" applyFont="1" applyFill="1" applyBorder="1" applyAlignment="1"/>
    <xf numFmtId="0" fontId="39" fillId="39" borderId="48" xfId="0" applyFont="1" applyFill="1" applyBorder="1" applyAlignment="1"/>
    <xf numFmtId="0" fontId="39" fillId="39" borderId="47" xfId="0" applyFont="1" applyFill="1" applyBorder="1" applyAlignment="1">
      <alignment wrapText="1"/>
    </xf>
    <xf numFmtId="0" fontId="39" fillId="39" borderId="44" xfId="0" applyFont="1" applyFill="1" applyBorder="1" applyAlignment="1">
      <alignment wrapText="1"/>
    </xf>
    <xf numFmtId="0" fontId="39" fillId="39" borderId="48" xfId="0" applyFont="1" applyFill="1" applyBorder="1" applyAlignment="1">
      <alignment wrapText="1"/>
    </xf>
    <xf numFmtId="0" fontId="36" fillId="37" borderId="38" xfId="0" applyFont="1" applyFill="1" applyBorder="1" applyAlignment="1">
      <alignment horizontal="left" vertical="top"/>
    </xf>
    <xf numFmtId="0" fontId="36" fillId="37" borderId="38" xfId="0" applyFont="1" applyFill="1" applyBorder="1" applyAlignment="1">
      <alignment vertical="top"/>
    </xf>
    <xf numFmtId="0" fontId="36" fillId="39" borderId="0" xfId="0" applyFont="1" applyFill="1" applyAlignment="1">
      <alignment vertical="top"/>
    </xf>
    <xf numFmtId="0" fontId="41" fillId="25" borderId="0" xfId="0" applyFont="1" applyFill="1"/>
    <xf numFmtId="3" fontId="41" fillId="25" borderId="0" xfId="0" applyNumberFormat="1" applyFont="1" applyFill="1"/>
    <xf numFmtId="0" fontId="42" fillId="25" borderId="0" xfId="43" applyFont="1" applyFill="1" applyAlignment="1" applyProtection="1"/>
    <xf numFmtId="0" fontId="43" fillId="25" borderId="0" xfId="0" applyFont="1" applyFill="1"/>
    <xf numFmtId="0" fontId="44" fillId="25" borderId="0" xfId="30" applyFont="1" applyFill="1" applyBorder="1"/>
    <xf numFmtId="164" fontId="39" fillId="0" borderId="10" xfId="0" applyNumberFormat="1" applyFont="1" applyBorder="1"/>
    <xf numFmtId="164" fontId="35" fillId="38" borderId="11" xfId="0" applyNumberFormat="1" applyFont="1" applyFill="1" applyBorder="1" applyAlignment="1">
      <alignment wrapText="1"/>
    </xf>
    <xf numFmtId="164" fontId="35" fillId="38" borderId="49" xfId="0" applyNumberFormat="1" applyFont="1" applyFill="1" applyBorder="1" applyAlignment="1">
      <alignment wrapText="1"/>
    </xf>
    <xf numFmtId="164" fontId="35" fillId="38" borderId="26" xfId="0" applyNumberFormat="1" applyFont="1" applyFill="1" applyBorder="1" applyAlignment="1">
      <alignment wrapText="1"/>
    </xf>
    <xf numFmtId="164" fontId="36" fillId="0" borderId="11" xfId="0" applyNumberFormat="1" applyFont="1" applyBorder="1"/>
    <xf numFmtId="0" fontId="41" fillId="25" borderId="0" xfId="0" quotePrefix="1" applyFont="1" applyFill="1"/>
    <xf numFmtId="0" fontId="45" fillId="25" borderId="0" xfId="31" quotePrefix="1" applyFont="1" applyFill="1" applyBorder="1"/>
    <xf numFmtId="0" fontId="36" fillId="0" borderId="42" xfId="0" applyFont="1" applyFill="1" applyBorder="1" applyAlignment="1" applyProtection="1">
      <alignment horizontal="left"/>
      <protection locked="0"/>
    </xf>
    <xf numFmtId="0" fontId="40" fillId="37" borderId="38" xfId="0" applyFont="1" applyFill="1" applyBorder="1" applyAlignment="1">
      <alignment horizontal="center"/>
    </xf>
    <xf numFmtId="0" fontId="36" fillId="37" borderId="38" xfId="0" applyFont="1" applyFill="1" applyBorder="1" applyAlignment="1" applyProtection="1">
      <alignment horizontal="center" vertical="top"/>
      <protection locked="0"/>
    </xf>
    <xf numFmtId="0" fontId="36" fillId="37" borderId="38" xfId="0" applyFont="1" applyFill="1" applyBorder="1" applyAlignment="1" applyProtection="1">
      <alignment horizontal="left" vertical="top"/>
      <protection locked="0"/>
    </xf>
    <xf numFmtId="0" fontId="36" fillId="37" borderId="38" xfId="0" applyFont="1" applyFill="1" applyBorder="1" applyAlignment="1">
      <alignment horizontal="center"/>
    </xf>
    <xf numFmtId="0" fontId="36" fillId="37" borderId="38" xfId="0" applyFont="1" applyFill="1" applyBorder="1" applyAlignment="1">
      <alignment horizontal="center" vertical="top"/>
    </xf>
    <xf numFmtId="0" fontId="39" fillId="37" borderId="41" xfId="0" applyFont="1" applyFill="1" applyBorder="1" applyAlignment="1">
      <alignment horizontal="left" vertical="top" wrapText="1"/>
    </xf>
    <xf numFmtId="0" fontId="39" fillId="37" borderId="42" xfId="0" applyFont="1" applyFill="1" applyBorder="1" applyAlignment="1">
      <alignment horizontal="left" vertical="top" wrapText="1"/>
    </xf>
    <xf numFmtId="0" fontId="39" fillId="37" borderId="45" xfId="0" applyFont="1" applyFill="1" applyBorder="1" applyAlignment="1">
      <alignment horizontal="left" vertical="center"/>
    </xf>
    <xf numFmtId="0" fontId="39" fillId="37" borderId="46" xfId="0" applyFont="1" applyFill="1" applyBorder="1" applyAlignment="1">
      <alignment horizontal="left" vertical="center"/>
    </xf>
    <xf numFmtId="0" fontId="39" fillId="37" borderId="0" xfId="0" applyFont="1" applyFill="1" applyBorder="1" applyAlignment="1">
      <alignment horizontal="left" vertical="center"/>
    </xf>
    <xf numFmtId="0" fontId="27" fillId="26" borderId="33" xfId="0" applyFont="1" applyFill="1" applyBorder="1" applyAlignment="1">
      <alignment horizontal="left" vertical="center"/>
    </xf>
    <xf numFmtId="0" fontId="27" fillId="26" borderId="34" xfId="0" applyFont="1" applyFill="1" applyBorder="1" applyAlignment="1">
      <alignment horizontal="left" vertical="center"/>
    </xf>
    <xf numFmtId="0" fontId="27" fillId="26" borderId="32" xfId="0" applyFont="1" applyFill="1" applyBorder="1" applyAlignment="1">
      <alignment horizontal="left" vertical="center"/>
    </xf>
    <xf numFmtId="0" fontId="27" fillId="26" borderId="29" xfId="0" applyFont="1" applyFill="1" applyBorder="1" applyAlignment="1">
      <alignment horizontal="left" vertical="center"/>
    </xf>
    <xf numFmtId="3" fontId="22" fillId="0" borderId="23" xfId="0" applyNumberFormat="1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 horizontal="center"/>
    </xf>
    <xf numFmtId="0" fontId="31" fillId="27" borderId="36" xfId="0" applyFont="1" applyFill="1" applyBorder="1" applyAlignment="1" applyProtection="1">
      <alignment horizontal="center" vertical="center" wrapText="1"/>
      <protection locked="0"/>
    </xf>
    <xf numFmtId="0" fontId="31" fillId="27" borderId="37" xfId="0" applyFont="1" applyFill="1" applyBorder="1" applyAlignment="1" applyProtection="1">
      <alignment horizontal="center" vertical="center" wrapText="1"/>
      <protection locked="0"/>
    </xf>
    <xf numFmtId="0" fontId="31" fillId="27" borderId="33" xfId="0" applyFont="1" applyFill="1" applyBorder="1" applyAlignment="1" applyProtection="1">
      <alignment horizontal="center" vertical="center" wrapText="1"/>
      <protection locked="0"/>
    </xf>
    <xf numFmtId="0" fontId="31" fillId="27" borderId="34" xfId="0" applyFont="1" applyFill="1" applyBorder="1" applyAlignment="1" applyProtection="1">
      <alignment horizontal="center" vertical="center" wrapText="1"/>
      <protection locked="0"/>
    </xf>
    <xf numFmtId="0" fontId="20" fillId="29" borderId="27" xfId="0" applyFont="1" applyFill="1" applyBorder="1" applyAlignment="1">
      <alignment horizontal="left" vertical="top"/>
    </xf>
    <xf numFmtId="0" fontId="20" fillId="29" borderId="28" xfId="0" applyFont="1" applyFill="1" applyBorder="1" applyAlignment="1">
      <alignment horizontal="left" vertical="top"/>
    </xf>
    <xf numFmtId="0" fontId="11" fillId="24" borderId="25" xfId="0" applyFont="1" applyFill="1" applyBorder="1" applyAlignment="1">
      <alignment horizontal="left" vertical="top" wrapText="1"/>
    </xf>
    <xf numFmtId="0" fontId="11" fillId="24" borderId="26" xfId="0" applyFont="1" applyFill="1" applyBorder="1" applyAlignment="1">
      <alignment horizontal="left" vertical="top" wrapText="1"/>
    </xf>
    <xf numFmtId="0" fontId="11" fillId="24" borderId="31" xfId="0" applyFont="1" applyFill="1" applyBorder="1" applyAlignment="1">
      <alignment horizontal="left" vertical="top" wrapText="1"/>
    </xf>
    <xf numFmtId="0" fontId="11" fillId="24" borderId="30" xfId="0" applyFont="1" applyFill="1" applyBorder="1" applyAlignment="1">
      <alignment horizontal="left" vertical="top" wrapText="1"/>
    </xf>
  </cellXfs>
  <cellStyles count="45">
    <cellStyle name="20 % - uthevingsfarge 1" xfId="1" builtinId="30" customBuiltin="1"/>
    <cellStyle name="20 % - uthevingsfarge 2" xfId="2" builtinId="34" customBuiltin="1"/>
    <cellStyle name="20 % - uthevingsfarge 3" xfId="3" builtinId="38" customBuiltin="1"/>
    <cellStyle name="20 % - uthevingsfarge 4" xfId="4" builtinId="42" customBuiltin="1"/>
    <cellStyle name="20 % - uthevingsfarge 5" xfId="5" builtinId="46" customBuiltin="1"/>
    <cellStyle name="20 % - uthevingsfarge 6" xfId="6" builtinId="50" customBuiltin="1"/>
    <cellStyle name="40 % - uthevingsfarge 1" xfId="7" builtinId="31" customBuiltin="1"/>
    <cellStyle name="40 % - uthevingsfarge 2" xfId="8" builtinId="35" customBuiltin="1"/>
    <cellStyle name="40 % - uthevingsfarge 3" xfId="9" builtinId="39" customBuiltin="1"/>
    <cellStyle name="40 % - uthevingsfarge 4" xfId="10" builtinId="43" customBuiltin="1"/>
    <cellStyle name="40 % - uthevingsfarge 5" xfId="11" builtinId="47" customBuiltin="1"/>
    <cellStyle name="40 % - uthevingsfarge 6" xfId="12" builtinId="51" customBuiltin="1"/>
    <cellStyle name="60 % - uthevingsfarge 1" xfId="13" builtinId="32" customBuiltin="1"/>
    <cellStyle name="60 % - uthevingsfarge 2" xfId="14" builtinId="36" customBuiltin="1"/>
    <cellStyle name="60 % - uthevingsfarge 3" xfId="15" builtinId="40" customBuiltin="1"/>
    <cellStyle name="60 % - uthevingsfarge 4" xfId="16" builtinId="44" customBuiltin="1"/>
    <cellStyle name="60 % - uthevingsfarge 5" xfId="17" builtinId="48" customBuiltin="1"/>
    <cellStyle name="60 % - uthevingsfarge 6" xfId="18" builtinId="52" customBuiltin="1"/>
    <cellStyle name="Beregning" xfId="19" builtinId="22" customBuiltin="1"/>
    <cellStyle name="Dårlig" xfId="20" builtinId="27" customBuiltin="1"/>
    <cellStyle name="Forklarende tekst" xfId="21" builtinId="53" customBuiltin="1"/>
    <cellStyle name="God" xfId="22" builtinId="26" customBuiltin="1"/>
    <cellStyle name="Hyperkobling" xfId="43" builtinId="8"/>
    <cellStyle name="Inndata" xfId="23" builtinId="20" customBuiltin="1"/>
    <cellStyle name="Koblet celle" xfId="24" builtinId="24" customBuiltin="1"/>
    <cellStyle name="Komma" xfId="42" builtinId="3"/>
    <cellStyle name="Kontrollcelle" xfId="25" builtinId="23" customBuiltin="1"/>
    <cellStyle name="Merknad" xfId="26" builtinId="10" customBuiltin="1"/>
    <cellStyle name="Normal" xfId="0" builtinId="0"/>
    <cellStyle name="Nøytral" xfId="27" builtinId="28" customBuiltin="1"/>
    <cellStyle name="Overskrift 1" xfId="28" builtinId="16" customBuiltin="1"/>
    <cellStyle name="Overskrift 2" xfId="29" builtinId="17" customBuiltin="1"/>
    <cellStyle name="Overskrift 3" xfId="30" builtinId="18" customBuiltin="1"/>
    <cellStyle name="Overskrift 4" xfId="31" builtinId="19" customBuiltin="1"/>
    <cellStyle name="Prosent" xfId="44" builtinId="5"/>
    <cellStyle name="Tittel" xfId="32" builtinId="15" customBuiltin="1"/>
    <cellStyle name="Totalt" xfId="33" builtinId="25" customBuiltin="1"/>
    <cellStyle name="Utdata" xfId="34" builtinId="21" customBuiltin="1"/>
    <cellStyle name="Uthevingsfarge1" xfId="35" builtinId="29" customBuiltin="1"/>
    <cellStyle name="Uthevingsfarge2" xfId="36" builtinId="33" customBuiltin="1"/>
    <cellStyle name="Uthevingsfarge3" xfId="37" builtinId="37" customBuiltin="1"/>
    <cellStyle name="Uthevingsfarge4" xfId="38" builtinId="41" customBuiltin="1"/>
    <cellStyle name="Uthevingsfarge5" xfId="39" builtinId="45" customBuiltin="1"/>
    <cellStyle name="Uthevingsfarge6" xfId="40" builtinId="49" customBuiltin="1"/>
    <cellStyle name="Varseltekst" xfId="41" builtinId="11" customBuiltin="1"/>
  </cellStyles>
  <dxfs count="18"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2FF814"/>
      <color rgb="FF00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ljofyrtarn.no/bransjekrav2" TargetMode="External"/><Relationship Id="rId1" Type="http://schemas.openxmlformats.org/officeDocument/2006/relationships/hyperlink" Target="http://www.svanemerket.no/for-bedrifter/sok-om-svanemerket/svanens-krav/hotell_restaurant_konf/hotell-overnatting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1"/>
  <sheetViews>
    <sheetView showGridLines="0" showZeros="0" workbookViewId="0">
      <selection activeCell="B35" sqref="B35"/>
    </sheetView>
  </sheetViews>
  <sheetFormatPr baseColWidth="10" defaultRowHeight="12.75" x14ac:dyDescent="0.2"/>
  <cols>
    <col min="1" max="1" width="3" style="110" bestFit="1" customWidth="1"/>
    <col min="2" max="2" width="42.28515625" style="122" customWidth="1"/>
    <col min="3" max="3" width="22.140625" style="115" customWidth="1"/>
    <col min="4" max="4" width="22.7109375" style="115" customWidth="1"/>
    <col min="5" max="5" width="16.28515625" style="115" bestFit="1" customWidth="1"/>
    <col min="6" max="6" width="16.5703125" style="115" bestFit="1" customWidth="1"/>
    <col min="7" max="7" width="13.28515625" style="115" customWidth="1"/>
    <col min="8" max="8" width="21" style="115" bestFit="1" customWidth="1"/>
    <col min="9" max="9" width="21" style="115" customWidth="1"/>
    <col min="10" max="10" width="27.7109375" style="115" customWidth="1"/>
    <col min="11" max="11" width="23.7109375" style="115" customWidth="1"/>
    <col min="12" max="12" width="11.42578125" style="115" customWidth="1"/>
    <col min="13" max="17" width="11.42578125" style="115"/>
    <col min="18" max="16384" width="11.42578125" style="122"/>
  </cols>
  <sheetData>
    <row r="1" spans="2:17" s="112" customFormat="1" ht="22.5" x14ac:dyDescent="0.3">
      <c r="B1" s="149" t="s">
        <v>332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2:17" s="112" customFormat="1" ht="17.25" x14ac:dyDescent="0.3">
      <c r="B2" s="157" t="s">
        <v>333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2:17" s="112" customFormat="1" x14ac:dyDescent="0.2"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2:17" s="112" customFormat="1" ht="15" x14ac:dyDescent="0.25">
      <c r="B4" s="171" t="s">
        <v>375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2:17" s="112" customFormat="1" x14ac:dyDescent="0.2"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2:17" s="112" customFormat="1" ht="18" thickBot="1" x14ac:dyDescent="0.35">
      <c r="B6" s="150" t="s">
        <v>282</v>
      </c>
      <c r="C6" s="150"/>
      <c r="D6" s="150"/>
      <c r="E6" s="150"/>
      <c r="F6" s="150"/>
      <c r="G6" s="150"/>
      <c r="H6" s="113"/>
      <c r="I6" s="113"/>
      <c r="J6" s="113"/>
      <c r="K6" s="113"/>
      <c r="L6" s="113"/>
      <c r="M6" s="113"/>
      <c r="N6" s="113"/>
      <c r="O6" s="113"/>
      <c r="P6" s="113"/>
      <c r="Q6" s="113"/>
    </row>
    <row r="7" spans="2:17" s="112" customFormat="1" ht="15.75" thickTop="1" x14ac:dyDescent="0.25">
      <c r="B7" s="171" t="s">
        <v>373</v>
      </c>
      <c r="C7" s="172"/>
      <c r="D7" s="172"/>
      <c r="E7" s="172"/>
      <c r="F7" s="172"/>
      <c r="G7" s="172"/>
      <c r="H7" s="113"/>
      <c r="I7" s="113"/>
      <c r="J7" s="113"/>
      <c r="K7" s="113"/>
      <c r="L7" s="113"/>
      <c r="M7" s="113"/>
      <c r="N7" s="113"/>
      <c r="O7" s="113"/>
      <c r="P7" s="113"/>
      <c r="Q7" s="113"/>
    </row>
    <row r="8" spans="2:17" s="112" customFormat="1" ht="15" x14ac:dyDescent="0.25">
      <c r="B8" s="171" t="s">
        <v>356</v>
      </c>
      <c r="C8" s="172"/>
      <c r="D8" s="172"/>
      <c r="E8" s="172"/>
      <c r="F8" s="172"/>
      <c r="G8" s="172"/>
      <c r="H8" s="113"/>
      <c r="I8" s="113"/>
      <c r="J8" s="113"/>
      <c r="K8" s="113"/>
      <c r="L8" s="113"/>
      <c r="M8" s="113"/>
      <c r="N8" s="113"/>
      <c r="O8" s="113"/>
      <c r="P8" s="113"/>
      <c r="Q8" s="113"/>
    </row>
    <row r="9" spans="2:17" s="112" customFormat="1" ht="15" x14ac:dyDescent="0.25">
      <c r="B9" s="171"/>
      <c r="C9" s="172"/>
      <c r="D9" s="172"/>
      <c r="E9" s="172"/>
      <c r="F9" s="172"/>
      <c r="G9" s="172"/>
      <c r="H9" s="113"/>
      <c r="I9" s="113"/>
      <c r="J9" s="113"/>
      <c r="K9" s="113"/>
      <c r="L9" s="113"/>
      <c r="M9" s="113"/>
      <c r="N9" s="113"/>
      <c r="O9" s="113"/>
      <c r="P9" s="113"/>
      <c r="Q9" s="113"/>
    </row>
    <row r="10" spans="2:17" s="112" customFormat="1" ht="18" thickBot="1" x14ac:dyDescent="0.35">
      <c r="B10" s="150" t="s">
        <v>344</v>
      </c>
      <c r="C10" s="150"/>
      <c r="D10" s="150"/>
      <c r="E10" s="150"/>
      <c r="F10" s="150"/>
      <c r="G10" s="150"/>
      <c r="H10" s="113"/>
      <c r="I10" s="113"/>
      <c r="J10" s="113"/>
      <c r="K10" s="113"/>
      <c r="L10" s="113"/>
      <c r="M10" s="113"/>
      <c r="N10" s="113"/>
      <c r="O10" s="113"/>
      <c r="P10" s="113"/>
      <c r="Q10" s="113"/>
    </row>
    <row r="11" spans="2:17" s="112" customFormat="1" ht="15.75" thickTop="1" x14ac:dyDescent="0.25">
      <c r="B11" s="171" t="s">
        <v>374</v>
      </c>
      <c r="C11" s="172"/>
      <c r="D11" s="172"/>
      <c r="E11" s="172"/>
      <c r="F11" s="172"/>
      <c r="G11" s="172"/>
      <c r="H11" s="113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2:17" s="112" customFormat="1" ht="15" x14ac:dyDescent="0.25">
      <c r="B12" s="171"/>
      <c r="C12" s="172"/>
      <c r="D12" s="172"/>
      <c r="E12" s="172"/>
      <c r="F12" s="172"/>
      <c r="G12" s="172"/>
      <c r="H12" s="113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2:17" s="112" customFormat="1" ht="15" x14ac:dyDescent="0.25">
      <c r="B13" s="171" t="s">
        <v>357</v>
      </c>
      <c r="C13" s="172"/>
      <c r="D13" s="172"/>
      <c r="E13" s="172"/>
      <c r="F13" s="172"/>
      <c r="G13" s="172"/>
      <c r="H13" s="113"/>
      <c r="I13" s="113"/>
      <c r="J13" s="113"/>
      <c r="K13" s="113"/>
      <c r="L13" s="113"/>
      <c r="M13" s="113"/>
      <c r="N13" s="113"/>
      <c r="O13" s="113"/>
      <c r="P13" s="113"/>
      <c r="Q13" s="113"/>
    </row>
    <row r="14" spans="2:17" s="112" customFormat="1" ht="15" x14ac:dyDescent="0.25">
      <c r="B14" s="171" t="s">
        <v>358</v>
      </c>
      <c r="C14" s="172"/>
      <c r="D14" s="172"/>
      <c r="E14" s="172"/>
      <c r="F14" s="172"/>
      <c r="G14" s="172"/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2:17" s="112" customFormat="1" ht="15" x14ac:dyDescent="0.25">
      <c r="B15" s="174"/>
      <c r="C15" s="172"/>
      <c r="D15" s="172"/>
      <c r="E15" s="172"/>
      <c r="F15" s="172"/>
      <c r="G15" s="172"/>
      <c r="H15" s="113"/>
      <c r="I15" s="113"/>
      <c r="J15" s="113"/>
      <c r="K15" s="113"/>
      <c r="L15" s="113"/>
      <c r="M15" s="113"/>
      <c r="N15" s="113"/>
      <c r="O15" s="113"/>
      <c r="P15" s="113"/>
      <c r="Q15" s="113"/>
    </row>
    <row r="16" spans="2:17" s="112" customFormat="1" ht="15.75" x14ac:dyDescent="0.25">
      <c r="B16" s="175" t="s">
        <v>104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2:17" s="112" customFormat="1" ht="15" x14ac:dyDescent="0.25">
      <c r="B17" s="171" t="s">
        <v>335</v>
      </c>
      <c r="C17" s="172"/>
      <c r="D17" s="172"/>
      <c r="E17" s="172"/>
      <c r="F17" s="172"/>
      <c r="G17" s="172"/>
      <c r="H17" s="113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2:17" s="112" customFormat="1" ht="15" x14ac:dyDescent="0.25">
      <c r="B18" s="171" t="s">
        <v>346</v>
      </c>
      <c r="C18" s="172"/>
      <c r="D18" s="172"/>
      <c r="E18" s="172"/>
      <c r="F18" s="172"/>
      <c r="G18" s="172"/>
      <c r="H18" s="113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2:17" s="112" customFormat="1" ht="15" x14ac:dyDescent="0.25">
      <c r="B19" s="171"/>
      <c r="C19" s="172"/>
      <c r="D19" s="172"/>
      <c r="E19" s="172"/>
      <c r="F19" s="172"/>
      <c r="G19" s="172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2:17" s="112" customFormat="1" ht="15.75" x14ac:dyDescent="0.25">
      <c r="B20" s="175" t="s">
        <v>1</v>
      </c>
      <c r="C20" s="111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2:17" s="112" customFormat="1" ht="15" x14ac:dyDescent="0.25">
      <c r="B21" s="171" t="s">
        <v>366</v>
      </c>
      <c r="C21" s="172"/>
      <c r="D21" s="172"/>
      <c r="E21" s="172"/>
      <c r="F21" s="172"/>
      <c r="G21" s="172"/>
      <c r="H21" s="113"/>
      <c r="I21" s="113"/>
      <c r="J21" s="113"/>
      <c r="K21" s="113"/>
      <c r="L21" s="113"/>
      <c r="M21" s="113"/>
      <c r="N21" s="113"/>
      <c r="O21" s="113"/>
      <c r="P21" s="113"/>
      <c r="Q21" s="113"/>
    </row>
    <row r="22" spans="2:17" s="112" customFormat="1" ht="15" x14ac:dyDescent="0.25">
      <c r="B22" s="174" t="s">
        <v>355</v>
      </c>
      <c r="C22" s="172"/>
      <c r="D22" s="172"/>
      <c r="E22" s="172"/>
      <c r="F22" s="172"/>
      <c r="G22" s="172"/>
      <c r="H22" s="113"/>
      <c r="I22" s="113"/>
      <c r="J22" s="113"/>
      <c r="K22" s="113"/>
      <c r="L22" s="113"/>
      <c r="M22" s="113"/>
      <c r="N22" s="113"/>
      <c r="O22" s="113"/>
      <c r="P22" s="113"/>
      <c r="Q22" s="113"/>
    </row>
    <row r="23" spans="2:17" s="112" customFormat="1" ht="15" x14ac:dyDescent="0.25">
      <c r="B23" s="171"/>
      <c r="C23" s="172"/>
      <c r="D23" s="172"/>
      <c r="E23" s="172"/>
      <c r="F23" s="172"/>
      <c r="G23" s="172"/>
      <c r="H23" s="113"/>
      <c r="I23" s="113"/>
      <c r="J23" s="113"/>
      <c r="K23" s="113"/>
      <c r="L23" s="113"/>
      <c r="M23" s="113"/>
      <c r="N23" s="113"/>
      <c r="O23" s="113"/>
      <c r="P23" s="113"/>
      <c r="Q23" s="113"/>
    </row>
    <row r="24" spans="2:17" s="112" customFormat="1" ht="15" x14ac:dyDescent="0.25">
      <c r="B24" s="182" t="s">
        <v>15</v>
      </c>
      <c r="C24" s="111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</row>
    <row r="25" spans="2:17" s="112" customFormat="1" ht="15" x14ac:dyDescent="0.25">
      <c r="B25" s="171" t="s">
        <v>345</v>
      </c>
      <c r="C25" s="172"/>
      <c r="D25" s="172"/>
      <c r="E25" s="172"/>
      <c r="F25" s="172"/>
      <c r="G25" s="172"/>
      <c r="H25" s="113"/>
      <c r="I25" s="113"/>
      <c r="J25" s="113"/>
      <c r="K25" s="113"/>
      <c r="L25" s="113"/>
      <c r="M25" s="113"/>
      <c r="N25" s="113"/>
      <c r="O25" s="113"/>
      <c r="P25" s="113"/>
      <c r="Q25" s="113"/>
    </row>
    <row r="26" spans="2:17" s="112" customFormat="1" ht="15" x14ac:dyDescent="0.25">
      <c r="B26" s="171" t="s">
        <v>359</v>
      </c>
      <c r="C26" s="172"/>
      <c r="D26" s="172"/>
      <c r="E26" s="172"/>
      <c r="F26" s="172"/>
      <c r="G26" s="172"/>
      <c r="H26" s="113"/>
      <c r="I26" s="113"/>
      <c r="J26" s="113"/>
      <c r="K26" s="113"/>
      <c r="L26" s="113"/>
      <c r="M26" s="113"/>
      <c r="N26" s="113"/>
      <c r="O26" s="113"/>
      <c r="P26" s="113"/>
      <c r="Q26" s="113"/>
    </row>
    <row r="27" spans="2:17" s="112" customFormat="1" ht="15" x14ac:dyDescent="0.25">
      <c r="B27" s="171"/>
      <c r="C27" s="172"/>
      <c r="D27" s="172"/>
      <c r="E27" s="172"/>
      <c r="F27" s="172"/>
      <c r="G27" s="172"/>
      <c r="H27" s="113"/>
      <c r="I27" s="113"/>
      <c r="J27" s="113"/>
      <c r="K27" s="113"/>
      <c r="L27" s="113"/>
      <c r="M27" s="113"/>
      <c r="N27" s="113"/>
      <c r="O27" s="113"/>
      <c r="P27" s="113"/>
      <c r="Q27" s="113"/>
    </row>
    <row r="28" spans="2:17" s="112" customFormat="1" ht="15" x14ac:dyDescent="0.25">
      <c r="B28" s="182" t="s">
        <v>367</v>
      </c>
      <c r="C28" s="172"/>
      <c r="D28" s="172"/>
      <c r="E28" s="172"/>
      <c r="F28" s="172"/>
      <c r="G28" s="172"/>
      <c r="H28" s="113"/>
      <c r="I28" s="113"/>
      <c r="J28" s="113"/>
      <c r="K28" s="113"/>
      <c r="L28" s="113"/>
      <c r="M28" s="113"/>
      <c r="N28" s="113"/>
      <c r="O28" s="113"/>
      <c r="P28" s="113"/>
      <c r="Q28" s="113"/>
    </row>
    <row r="29" spans="2:17" s="112" customFormat="1" ht="15" x14ac:dyDescent="0.25">
      <c r="B29" s="171" t="s">
        <v>336</v>
      </c>
      <c r="C29" s="172"/>
      <c r="D29" s="172"/>
      <c r="E29" s="172"/>
      <c r="F29" s="172"/>
      <c r="G29" s="172"/>
      <c r="H29" s="113"/>
      <c r="I29" s="113"/>
      <c r="J29" s="113"/>
      <c r="K29" s="113"/>
      <c r="L29" s="113"/>
      <c r="M29" s="113"/>
      <c r="N29" s="113"/>
      <c r="O29" s="113"/>
      <c r="P29" s="113"/>
      <c r="Q29" s="113"/>
    </row>
    <row r="30" spans="2:17" s="112" customFormat="1" ht="15" x14ac:dyDescent="0.25">
      <c r="B30" s="171" t="s">
        <v>380</v>
      </c>
      <c r="C30" s="172"/>
      <c r="D30" s="172"/>
      <c r="E30" s="172"/>
      <c r="F30" s="172"/>
      <c r="G30" s="172"/>
      <c r="H30" s="113"/>
      <c r="I30" s="113"/>
      <c r="J30" s="113"/>
      <c r="K30" s="113"/>
      <c r="L30" s="113"/>
      <c r="M30" s="113"/>
      <c r="N30" s="113"/>
      <c r="O30" s="113"/>
      <c r="P30" s="113"/>
      <c r="Q30" s="113"/>
    </row>
    <row r="31" spans="2:17" s="112" customFormat="1" ht="15" x14ac:dyDescent="0.25">
      <c r="B31" s="181" t="s">
        <v>381</v>
      </c>
      <c r="C31" s="172"/>
      <c r="D31" s="172"/>
      <c r="E31" s="172"/>
      <c r="F31" s="172"/>
      <c r="G31" s="172"/>
      <c r="H31" s="113"/>
      <c r="I31" s="113"/>
      <c r="J31" s="113"/>
      <c r="K31" s="113"/>
      <c r="L31" s="113"/>
      <c r="M31" s="113"/>
      <c r="N31" s="113"/>
      <c r="O31" s="113"/>
      <c r="P31" s="113"/>
      <c r="Q31" s="113"/>
    </row>
    <row r="32" spans="2:17" s="112" customFormat="1" ht="15" x14ac:dyDescent="0.25">
      <c r="B32" s="181" t="s">
        <v>386</v>
      </c>
      <c r="C32" s="172"/>
      <c r="D32" s="172"/>
      <c r="E32" s="172"/>
      <c r="F32" s="172"/>
      <c r="G32" s="172"/>
      <c r="H32" s="113"/>
      <c r="I32" s="113"/>
      <c r="J32" s="113"/>
      <c r="K32" s="113"/>
      <c r="L32" s="113"/>
      <c r="M32" s="113"/>
      <c r="N32" s="113"/>
      <c r="O32" s="113"/>
      <c r="P32" s="113"/>
      <c r="Q32" s="113"/>
    </row>
    <row r="33" spans="2:17" s="112" customFormat="1" ht="15" x14ac:dyDescent="0.25">
      <c r="B33" s="181" t="s">
        <v>382</v>
      </c>
      <c r="C33" s="172"/>
      <c r="D33" s="172"/>
      <c r="E33" s="172"/>
      <c r="F33" s="172"/>
      <c r="G33" s="172"/>
      <c r="H33" s="113"/>
      <c r="I33" s="113"/>
      <c r="J33" s="113"/>
      <c r="K33" s="113"/>
      <c r="L33" s="113"/>
      <c r="M33" s="113"/>
      <c r="N33" s="113"/>
      <c r="O33" s="113"/>
      <c r="P33" s="113"/>
      <c r="Q33" s="113"/>
    </row>
    <row r="34" spans="2:17" s="112" customFormat="1" ht="15" x14ac:dyDescent="0.25">
      <c r="B34" s="171"/>
      <c r="C34" s="172"/>
      <c r="D34" s="172"/>
      <c r="E34" s="172"/>
      <c r="F34" s="172"/>
      <c r="G34" s="172"/>
      <c r="H34" s="113"/>
      <c r="I34" s="113"/>
      <c r="J34" s="113"/>
      <c r="K34" s="113"/>
      <c r="L34" s="113"/>
      <c r="M34" s="113"/>
      <c r="N34" s="113"/>
      <c r="O34" s="113"/>
      <c r="P34" s="113"/>
      <c r="Q34" s="113"/>
    </row>
    <row r="35" spans="2:17" s="112" customFormat="1" ht="15.75" x14ac:dyDescent="0.25">
      <c r="B35" s="175" t="s">
        <v>8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</row>
    <row r="36" spans="2:17" s="112" customFormat="1" ht="15" x14ac:dyDescent="0.25">
      <c r="B36" s="171" t="s">
        <v>347</v>
      </c>
      <c r="C36" s="172"/>
      <c r="D36" s="172"/>
      <c r="E36" s="172"/>
      <c r="F36" s="172"/>
      <c r="G36" s="172"/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7" spans="2:17" s="112" customFormat="1" ht="15" x14ac:dyDescent="0.25">
      <c r="B37" s="171" t="s">
        <v>360</v>
      </c>
      <c r="C37" s="172"/>
      <c r="D37" s="172"/>
      <c r="E37" s="172"/>
      <c r="F37" s="172"/>
      <c r="G37" s="172"/>
      <c r="H37" s="113"/>
      <c r="I37" s="113"/>
      <c r="J37" s="113"/>
      <c r="K37" s="113"/>
      <c r="L37" s="113"/>
      <c r="M37" s="113"/>
      <c r="N37" s="113"/>
      <c r="O37" s="113"/>
      <c r="P37" s="113"/>
      <c r="Q37" s="113"/>
    </row>
    <row r="38" spans="2:17" s="112" customFormat="1" ht="15" x14ac:dyDescent="0.25">
      <c r="B38" s="171" t="s">
        <v>343</v>
      </c>
      <c r="C38" s="172"/>
      <c r="D38" s="172"/>
      <c r="E38" s="172"/>
      <c r="F38" s="172"/>
      <c r="G38" s="172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2:17" s="112" customFormat="1" ht="15" x14ac:dyDescent="0.25">
      <c r="B39" s="173" t="s">
        <v>338</v>
      </c>
      <c r="C39" s="172"/>
      <c r="D39" s="172"/>
      <c r="E39" s="172"/>
      <c r="F39" s="172"/>
      <c r="G39" s="172"/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2:17" s="112" customFormat="1" ht="15" x14ac:dyDescent="0.25">
      <c r="B40" s="173" t="s">
        <v>339</v>
      </c>
      <c r="C40" s="172"/>
      <c r="D40" s="172"/>
      <c r="E40" s="172"/>
      <c r="F40" s="172"/>
      <c r="G40" s="172"/>
      <c r="H40" s="113"/>
      <c r="I40" s="113"/>
      <c r="J40" s="113"/>
      <c r="K40" s="113"/>
      <c r="L40" s="113"/>
      <c r="M40" s="113"/>
      <c r="N40" s="113"/>
      <c r="O40" s="113"/>
      <c r="P40" s="113"/>
      <c r="Q40" s="113"/>
    </row>
    <row r="41" spans="2:17" s="112" customFormat="1" ht="15" x14ac:dyDescent="0.25">
      <c r="B41" s="171" t="s">
        <v>348</v>
      </c>
      <c r="C41" s="172"/>
      <c r="D41" s="172"/>
      <c r="E41" s="172"/>
      <c r="F41" s="172"/>
      <c r="G41" s="172"/>
      <c r="H41" s="113"/>
      <c r="I41" s="113"/>
      <c r="J41" s="113"/>
      <c r="K41" s="113"/>
      <c r="L41" s="113"/>
      <c r="M41" s="113"/>
      <c r="N41" s="113"/>
      <c r="O41" s="113"/>
      <c r="P41" s="113"/>
      <c r="Q41" s="113"/>
    </row>
    <row r="42" spans="2:17" s="112" customFormat="1" ht="15" x14ac:dyDescent="0.25">
      <c r="B42" s="171"/>
      <c r="C42" s="172"/>
      <c r="D42" s="172"/>
      <c r="E42" s="172"/>
      <c r="F42" s="172"/>
      <c r="G42" s="172"/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  <row r="43" spans="2:17" s="112" customFormat="1" ht="18" thickBot="1" x14ac:dyDescent="0.35">
      <c r="B43" s="150" t="s">
        <v>337</v>
      </c>
      <c r="C43" s="150"/>
      <c r="D43" s="150"/>
      <c r="E43" s="150"/>
      <c r="F43" s="150"/>
      <c r="G43" s="150"/>
      <c r="H43" s="113"/>
      <c r="I43" s="113"/>
      <c r="J43" s="113"/>
      <c r="K43" s="113"/>
      <c r="L43" s="113"/>
      <c r="M43" s="113"/>
      <c r="N43" s="113"/>
      <c r="O43" s="113"/>
      <c r="P43" s="113"/>
      <c r="Q43" s="113"/>
    </row>
    <row r="44" spans="2:17" s="112" customFormat="1" ht="15.75" thickTop="1" x14ac:dyDescent="0.25">
      <c r="B44" s="171" t="s">
        <v>276</v>
      </c>
      <c r="C44" s="172"/>
      <c r="D44" s="172"/>
      <c r="E44" s="172"/>
      <c r="F44" s="172"/>
      <c r="G44" s="172"/>
      <c r="H44" s="113"/>
      <c r="I44" s="113"/>
      <c r="J44" s="113"/>
      <c r="K44" s="113"/>
      <c r="L44" s="113"/>
      <c r="M44" s="113"/>
      <c r="N44" s="113"/>
      <c r="O44" s="113"/>
      <c r="P44" s="113"/>
      <c r="Q44" s="113"/>
    </row>
    <row r="45" spans="2:17" s="112" customFormat="1" ht="15" x14ac:dyDescent="0.25">
      <c r="B45" s="171" t="s">
        <v>280</v>
      </c>
      <c r="C45" s="172"/>
      <c r="D45" s="172"/>
      <c r="E45" s="172"/>
      <c r="F45" s="172"/>
      <c r="G45" s="172"/>
      <c r="H45" s="113"/>
      <c r="I45" s="113"/>
      <c r="J45" s="113"/>
      <c r="K45" s="113"/>
      <c r="L45" s="113"/>
      <c r="M45" s="113"/>
      <c r="N45" s="113"/>
      <c r="O45" s="113"/>
      <c r="P45" s="113"/>
      <c r="Q45" s="113"/>
    </row>
    <row r="46" spans="2:17" s="112" customFormat="1" ht="15" x14ac:dyDescent="0.25">
      <c r="B46" s="171" t="s">
        <v>281</v>
      </c>
      <c r="C46" s="172"/>
      <c r="D46" s="172"/>
      <c r="E46" s="172"/>
      <c r="F46" s="172"/>
      <c r="G46" s="172"/>
      <c r="H46" s="113"/>
      <c r="I46" s="113"/>
      <c r="J46" s="113"/>
      <c r="K46" s="113"/>
      <c r="L46" s="113"/>
      <c r="M46" s="113"/>
      <c r="N46" s="113"/>
      <c r="O46" s="113"/>
      <c r="P46" s="113"/>
      <c r="Q46" s="113"/>
    </row>
    <row r="47" spans="2:17" s="112" customFormat="1" ht="15" x14ac:dyDescent="0.25">
      <c r="B47" s="171"/>
      <c r="C47" s="172"/>
      <c r="D47" s="172"/>
      <c r="E47" s="172"/>
      <c r="F47" s="172"/>
      <c r="G47" s="172"/>
      <c r="H47" s="113"/>
      <c r="I47" s="113"/>
      <c r="J47" s="113"/>
      <c r="K47" s="113"/>
      <c r="L47" s="113"/>
      <c r="M47" s="113"/>
      <c r="N47" s="113"/>
      <c r="O47" s="113"/>
      <c r="P47" s="113"/>
      <c r="Q47" s="113"/>
    </row>
    <row r="48" spans="2:17" s="112" customFormat="1" ht="14.25" x14ac:dyDescent="0.2">
      <c r="B48" s="126" t="s">
        <v>191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</row>
    <row r="49" spans="1:21" s="112" customFormat="1" ht="14.25" x14ac:dyDescent="0.2">
      <c r="B49" s="126" t="s">
        <v>192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</row>
    <row r="50" spans="1:21" s="112" customFormat="1" x14ac:dyDescent="0.2"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</row>
    <row r="51" spans="1:21" s="112" customFormat="1" ht="15" x14ac:dyDescent="0.25">
      <c r="B51" s="114" t="s">
        <v>350</v>
      </c>
      <c r="C51" s="113"/>
      <c r="D51" s="113"/>
      <c r="E51" s="113"/>
      <c r="F51" s="113"/>
      <c r="G51" s="111"/>
      <c r="H51" s="111"/>
      <c r="I51" s="111"/>
      <c r="J51" s="111"/>
      <c r="K51" s="111"/>
      <c r="L51" s="111"/>
      <c r="M51" s="111"/>
      <c r="N51" s="111"/>
      <c r="O51" s="111"/>
      <c r="P51" s="113"/>
      <c r="Q51" s="113"/>
    </row>
    <row r="52" spans="1:21" s="112" customFormat="1" ht="15" x14ac:dyDescent="0.25">
      <c r="B52" s="114" t="s">
        <v>354</v>
      </c>
      <c r="C52" s="113"/>
      <c r="D52" s="113"/>
      <c r="E52" s="113"/>
      <c r="F52" s="113"/>
      <c r="G52" s="111"/>
      <c r="H52" s="111"/>
      <c r="I52" s="111"/>
      <c r="J52" s="111"/>
      <c r="K52" s="111"/>
      <c r="L52" s="111"/>
      <c r="M52" s="111"/>
      <c r="N52" s="111"/>
      <c r="O52" s="111"/>
      <c r="P52" s="113"/>
      <c r="Q52" s="113"/>
    </row>
    <row r="53" spans="1:21" s="118" customFormat="1" ht="45" x14ac:dyDescent="0.25">
      <c r="A53" s="112"/>
      <c r="B53" s="109" t="s">
        <v>188</v>
      </c>
      <c r="C53" s="109" t="s">
        <v>181</v>
      </c>
      <c r="D53" s="109" t="s">
        <v>182</v>
      </c>
      <c r="E53" s="109" t="s">
        <v>376</v>
      </c>
      <c r="F53" s="109" t="s">
        <v>377</v>
      </c>
      <c r="G53" s="115"/>
      <c r="H53" s="115"/>
      <c r="I53" s="115"/>
      <c r="J53" s="115"/>
      <c r="K53" s="115"/>
      <c r="L53" s="115"/>
      <c r="M53" s="115"/>
      <c r="N53" s="115"/>
      <c r="O53" s="115"/>
      <c r="P53" s="116"/>
      <c r="Q53" s="116"/>
      <c r="R53" s="117"/>
      <c r="T53" s="119"/>
      <c r="U53" s="119"/>
    </row>
    <row r="54" spans="1:21" s="118" customFormat="1" ht="15" x14ac:dyDescent="0.25">
      <c r="A54" s="112"/>
      <c r="B54" s="177" t="s">
        <v>351</v>
      </c>
      <c r="C54" s="178"/>
      <c r="D54" s="178"/>
      <c r="E54" s="178"/>
      <c r="F54" s="179"/>
      <c r="G54" s="115"/>
      <c r="H54" s="115"/>
      <c r="I54" s="115"/>
      <c r="J54" s="115"/>
      <c r="K54" s="115"/>
      <c r="L54" s="115"/>
      <c r="M54" s="115"/>
      <c r="N54" s="115"/>
      <c r="O54" s="115"/>
      <c r="P54" s="116"/>
      <c r="Q54" s="116"/>
      <c r="R54" s="117"/>
      <c r="T54" s="119"/>
      <c r="U54" s="119"/>
    </row>
    <row r="55" spans="1:21" s="118" customFormat="1" x14ac:dyDescent="0.2">
      <c r="A55" s="112"/>
      <c r="B55" s="120" t="s">
        <v>183</v>
      </c>
      <c r="C55" s="120">
        <v>18500000</v>
      </c>
      <c r="D55" s="120">
        <v>17700</v>
      </c>
      <c r="E55" s="120">
        <v>10500000</v>
      </c>
      <c r="F55" s="120">
        <v>29000000</v>
      </c>
      <c r="G55" s="130"/>
      <c r="H55" s="130"/>
      <c r="I55" s="130"/>
      <c r="J55" s="130"/>
      <c r="K55" s="130"/>
      <c r="L55" s="115"/>
      <c r="M55" s="115"/>
      <c r="N55" s="115"/>
      <c r="O55" s="115"/>
      <c r="P55" s="116"/>
      <c r="Q55" s="116"/>
      <c r="R55" s="117"/>
      <c r="T55" s="119"/>
      <c r="U55" s="119"/>
    </row>
    <row r="56" spans="1:21" s="118" customFormat="1" x14ac:dyDescent="0.2">
      <c r="A56" s="112"/>
      <c r="B56" s="120" t="s">
        <v>24</v>
      </c>
      <c r="C56" s="120">
        <v>5800000</v>
      </c>
      <c r="D56" s="120">
        <v>5400</v>
      </c>
      <c r="E56" s="120">
        <v>9700000</v>
      </c>
      <c r="F56" s="120">
        <v>15600000</v>
      </c>
      <c r="G56" s="130"/>
      <c r="H56" s="130"/>
      <c r="I56" s="130"/>
      <c r="J56" s="130"/>
      <c r="K56" s="130"/>
      <c r="L56" s="115"/>
      <c r="M56" s="115"/>
      <c r="N56" s="115"/>
      <c r="O56" s="115"/>
      <c r="P56" s="116"/>
      <c r="Q56" s="116"/>
      <c r="R56" s="117"/>
      <c r="T56" s="119"/>
      <c r="U56" s="119"/>
    </row>
    <row r="57" spans="1:21" s="118" customFormat="1" x14ac:dyDescent="0.2">
      <c r="A57" s="112"/>
      <c r="B57" s="120" t="s">
        <v>25</v>
      </c>
      <c r="C57" s="120">
        <v>5400000</v>
      </c>
      <c r="D57" s="120">
        <v>5700</v>
      </c>
      <c r="E57" s="120">
        <v>5600000</v>
      </c>
      <c r="F57" s="120">
        <v>11000000</v>
      </c>
      <c r="G57" s="130"/>
      <c r="H57" s="130"/>
      <c r="I57" s="130"/>
      <c r="J57" s="130"/>
      <c r="K57" s="130"/>
      <c r="L57" s="115"/>
      <c r="M57" s="115"/>
      <c r="N57" s="115"/>
      <c r="O57" s="115"/>
      <c r="P57" s="116"/>
      <c r="Q57" s="116"/>
      <c r="R57" s="117"/>
      <c r="T57" s="119"/>
      <c r="U57" s="119"/>
    </row>
    <row r="58" spans="1:21" s="118" customFormat="1" x14ac:dyDescent="0.2">
      <c r="A58" s="112"/>
      <c r="B58" s="120" t="s">
        <v>23</v>
      </c>
      <c r="C58" s="120">
        <v>5000000</v>
      </c>
      <c r="D58" s="120">
        <v>5300</v>
      </c>
      <c r="E58" s="120">
        <v>3500000</v>
      </c>
      <c r="F58" s="120">
        <v>8500000</v>
      </c>
      <c r="G58" s="130"/>
      <c r="H58" s="130"/>
      <c r="I58" s="130"/>
      <c r="J58" s="130"/>
      <c r="K58" s="130"/>
      <c r="L58" s="115"/>
      <c r="M58" s="115"/>
      <c r="N58" s="115"/>
      <c r="O58" s="115"/>
      <c r="P58" s="116"/>
      <c r="Q58" s="116"/>
      <c r="R58" s="117"/>
      <c r="T58" s="119"/>
      <c r="U58" s="119"/>
    </row>
    <row r="59" spans="1:21" s="118" customFormat="1" x14ac:dyDescent="0.2">
      <c r="A59" s="112"/>
      <c r="B59" s="120" t="s">
        <v>26</v>
      </c>
      <c r="C59" s="120">
        <v>2100000</v>
      </c>
      <c r="D59" s="120">
        <v>2000</v>
      </c>
      <c r="E59" s="120">
        <v>3500000</v>
      </c>
      <c r="F59" s="120">
        <v>5600000</v>
      </c>
      <c r="G59" s="130"/>
      <c r="H59" s="130"/>
      <c r="I59" s="130"/>
      <c r="J59" s="130"/>
      <c r="K59" s="130"/>
      <c r="L59" s="115"/>
      <c r="M59" s="115"/>
      <c r="N59" s="115"/>
      <c r="O59" s="115"/>
      <c r="P59" s="116"/>
      <c r="Q59" s="116"/>
      <c r="R59" s="117"/>
      <c r="T59" s="119"/>
      <c r="U59" s="119"/>
    </row>
    <row r="60" spans="1:21" s="118" customFormat="1" x14ac:dyDescent="0.2">
      <c r="A60" s="112"/>
      <c r="B60" s="120" t="s">
        <v>27</v>
      </c>
      <c r="C60" s="120">
        <v>3800000</v>
      </c>
      <c r="D60" s="120">
        <v>4100</v>
      </c>
      <c r="E60" s="120">
        <v>1700000</v>
      </c>
      <c r="F60" s="120">
        <v>5500000</v>
      </c>
      <c r="G60" s="130"/>
      <c r="H60" s="130"/>
      <c r="I60" s="130"/>
      <c r="J60" s="130"/>
      <c r="K60" s="130"/>
      <c r="L60" s="115"/>
      <c r="M60" s="115"/>
      <c r="N60" s="115"/>
      <c r="O60" s="115"/>
      <c r="P60" s="116"/>
      <c r="Q60" s="116"/>
      <c r="R60" s="117"/>
      <c r="T60" s="119"/>
      <c r="U60" s="119"/>
    </row>
    <row r="61" spans="1:21" s="118" customFormat="1" x14ac:dyDescent="0.2">
      <c r="A61" s="112"/>
      <c r="B61" s="120" t="s">
        <v>28</v>
      </c>
      <c r="C61" s="120">
        <v>2700000</v>
      </c>
      <c r="D61" s="120">
        <v>3200</v>
      </c>
      <c r="E61" s="120">
        <v>1200000</v>
      </c>
      <c r="F61" s="120">
        <v>3900000</v>
      </c>
      <c r="G61" s="130"/>
      <c r="H61" s="130"/>
      <c r="I61" s="130"/>
      <c r="J61" s="130"/>
      <c r="K61" s="130"/>
      <c r="L61" s="115"/>
      <c r="M61" s="115"/>
      <c r="N61" s="115"/>
      <c r="O61" s="115"/>
      <c r="P61" s="116"/>
      <c r="Q61" s="116"/>
      <c r="R61" s="117"/>
      <c r="T61" s="119"/>
      <c r="U61" s="119"/>
    </row>
    <row r="62" spans="1:21" s="118" customFormat="1" x14ac:dyDescent="0.2">
      <c r="A62" s="112"/>
      <c r="B62" s="120" t="s">
        <v>30</v>
      </c>
      <c r="C62" s="120">
        <v>2000000</v>
      </c>
      <c r="D62" s="120">
        <v>1600</v>
      </c>
      <c r="E62" s="120">
        <v>1300000</v>
      </c>
      <c r="F62" s="120">
        <v>3300000</v>
      </c>
      <c r="G62" s="130"/>
      <c r="H62" s="130"/>
      <c r="I62" s="130"/>
      <c r="J62" s="130"/>
      <c r="K62" s="130"/>
      <c r="L62" s="115"/>
      <c r="M62" s="115"/>
      <c r="N62" s="115"/>
      <c r="O62" s="115"/>
      <c r="P62" s="116"/>
      <c r="Q62" s="116"/>
      <c r="R62" s="117"/>
      <c r="T62" s="119"/>
      <c r="U62" s="119"/>
    </row>
    <row r="63" spans="1:21" s="118" customFormat="1" x14ac:dyDescent="0.2">
      <c r="A63" s="112"/>
      <c r="B63" s="120" t="s">
        <v>31</v>
      </c>
      <c r="C63" s="120">
        <v>1300000</v>
      </c>
      <c r="D63" s="120">
        <v>1400</v>
      </c>
      <c r="E63" s="120">
        <v>1900000</v>
      </c>
      <c r="F63" s="120">
        <v>3200000</v>
      </c>
      <c r="G63" s="130"/>
      <c r="H63" s="130"/>
      <c r="I63" s="130"/>
      <c r="J63" s="130"/>
      <c r="K63" s="130"/>
      <c r="L63" s="115"/>
      <c r="M63" s="115"/>
      <c r="N63" s="115"/>
      <c r="O63" s="115"/>
      <c r="P63" s="116"/>
      <c r="Q63" s="116"/>
      <c r="R63" s="117"/>
      <c r="T63" s="119"/>
      <c r="U63" s="119"/>
    </row>
    <row r="64" spans="1:21" s="118" customFormat="1" x14ac:dyDescent="0.2">
      <c r="A64" s="112"/>
      <c r="B64" s="180" t="s">
        <v>353</v>
      </c>
      <c r="C64" s="120">
        <f>SUM(C55:C63)</f>
        <v>46600000</v>
      </c>
      <c r="D64" s="120">
        <f>SUM(D55:D63)</f>
        <v>46400</v>
      </c>
      <c r="E64" s="120">
        <f>SUM(E55:E63)</f>
        <v>38900000</v>
      </c>
      <c r="F64" s="120">
        <f>SUM(F55:F63)</f>
        <v>85600000</v>
      </c>
      <c r="G64" s="130"/>
      <c r="H64" s="130"/>
      <c r="I64" s="130"/>
      <c r="J64" s="130"/>
      <c r="K64" s="130"/>
      <c r="L64" s="115"/>
      <c r="M64" s="115"/>
      <c r="N64" s="115"/>
      <c r="O64" s="115"/>
      <c r="P64" s="116"/>
      <c r="Q64" s="116"/>
      <c r="R64" s="117"/>
      <c r="T64" s="119"/>
      <c r="U64" s="119"/>
    </row>
    <row r="65" spans="1:21" s="118" customFormat="1" ht="15" x14ac:dyDescent="0.25">
      <c r="A65" s="112"/>
      <c r="B65" s="177" t="s">
        <v>352</v>
      </c>
      <c r="C65" s="178"/>
      <c r="D65" s="178"/>
      <c r="E65" s="178"/>
      <c r="F65" s="179"/>
      <c r="G65" s="130"/>
      <c r="H65" s="130"/>
      <c r="I65" s="130"/>
      <c r="J65" s="115"/>
      <c r="K65" s="115"/>
      <c r="L65" s="115"/>
      <c r="M65" s="115"/>
      <c r="N65" s="115"/>
      <c r="O65" s="115"/>
      <c r="P65" s="116"/>
      <c r="Q65" s="116"/>
      <c r="R65" s="117"/>
      <c r="T65" s="119"/>
      <c r="U65" s="119"/>
    </row>
    <row r="66" spans="1:21" s="118" customFormat="1" x14ac:dyDescent="0.2">
      <c r="A66" s="112"/>
      <c r="B66" s="121" t="s">
        <v>184</v>
      </c>
      <c r="C66" s="120">
        <v>19600000</v>
      </c>
      <c r="D66" s="120">
        <v>20400</v>
      </c>
      <c r="E66" s="120">
        <v>21900000</v>
      </c>
      <c r="F66" s="120">
        <v>41500000</v>
      </c>
      <c r="G66" s="130"/>
      <c r="H66" s="130"/>
      <c r="I66" s="130"/>
      <c r="J66" s="115"/>
      <c r="K66" s="115"/>
      <c r="L66" s="115"/>
      <c r="M66" s="115"/>
      <c r="N66" s="115"/>
      <c r="O66" s="115"/>
      <c r="P66" s="116"/>
      <c r="Q66" s="116"/>
      <c r="R66" s="117"/>
      <c r="T66" s="119"/>
      <c r="U66" s="119"/>
    </row>
    <row r="67" spans="1:21" s="118" customFormat="1" x14ac:dyDescent="0.2">
      <c r="A67" s="112"/>
      <c r="B67" s="176" t="s">
        <v>189</v>
      </c>
      <c r="C67" s="176">
        <v>66200000</v>
      </c>
      <c r="D67" s="176">
        <v>66800</v>
      </c>
      <c r="E67" s="176">
        <v>60800000</v>
      </c>
      <c r="F67" s="176">
        <v>127000000</v>
      </c>
      <c r="G67" s="115"/>
      <c r="H67" s="115"/>
      <c r="I67" s="115"/>
      <c r="J67" s="115"/>
      <c r="K67" s="115"/>
      <c r="L67" s="115"/>
      <c r="M67" s="115"/>
      <c r="N67" s="115"/>
      <c r="O67" s="115"/>
      <c r="P67" s="116"/>
      <c r="Q67" s="116"/>
      <c r="R67" s="117"/>
      <c r="T67" s="119"/>
      <c r="U67" s="119"/>
    </row>
    <row r="70" spans="1:21" ht="15" x14ac:dyDescent="0.25">
      <c r="B70" s="123" t="s">
        <v>278</v>
      </c>
    </row>
    <row r="71" spans="1:21" ht="30" x14ac:dyDescent="0.25">
      <c r="B71" s="109" t="s">
        <v>188</v>
      </c>
      <c r="C71" s="109" t="s">
        <v>182</v>
      </c>
      <c r="D71" s="109" t="s">
        <v>377</v>
      </c>
    </row>
    <row r="72" spans="1:21" x14ac:dyDescent="0.2">
      <c r="B72" s="124" t="s">
        <v>114</v>
      </c>
      <c r="C72" s="125">
        <v>1030</v>
      </c>
      <c r="D72" s="125">
        <v>1600000</v>
      </c>
    </row>
    <row r="73" spans="1:21" x14ac:dyDescent="0.2">
      <c r="B73" s="124" t="s">
        <v>115</v>
      </c>
      <c r="C73" s="125">
        <v>1018</v>
      </c>
      <c r="D73" s="125">
        <v>1600000</v>
      </c>
    </row>
    <row r="74" spans="1:21" x14ac:dyDescent="0.2">
      <c r="B74" s="124" t="s">
        <v>116</v>
      </c>
      <c r="C74" s="125">
        <v>1168</v>
      </c>
      <c r="D74" s="125">
        <v>1500000</v>
      </c>
    </row>
    <row r="75" spans="1:21" x14ac:dyDescent="0.2">
      <c r="B75" s="124" t="s">
        <v>117</v>
      </c>
      <c r="C75" s="125">
        <v>694</v>
      </c>
      <c r="D75" s="125">
        <v>1500000</v>
      </c>
    </row>
    <row r="76" spans="1:21" x14ac:dyDescent="0.2">
      <c r="B76" s="124" t="s">
        <v>118</v>
      </c>
      <c r="C76" s="125">
        <v>772</v>
      </c>
      <c r="D76" s="125">
        <v>1400000</v>
      </c>
    </row>
    <row r="77" spans="1:21" x14ac:dyDescent="0.2">
      <c r="B77" s="124" t="s">
        <v>119</v>
      </c>
      <c r="C77" s="125">
        <v>703</v>
      </c>
      <c r="D77" s="125">
        <v>1300000</v>
      </c>
    </row>
    <row r="78" spans="1:21" x14ac:dyDescent="0.2">
      <c r="B78" s="124" t="s">
        <v>120</v>
      </c>
      <c r="C78" s="125">
        <v>887</v>
      </c>
      <c r="D78" s="125">
        <v>1300000</v>
      </c>
    </row>
    <row r="79" spans="1:21" x14ac:dyDescent="0.2">
      <c r="B79" s="124" t="s">
        <v>121</v>
      </c>
      <c r="C79" s="125">
        <v>652</v>
      </c>
      <c r="D79" s="125">
        <v>1300000</v>
      </c>
    </row>
    <row r="80" spans="1:21" x14ac:dyDescent="0.2">
      <c r="B80" s="124" t="s">
        <v>122</v>
      </c>
      <c r="C80" s="125">
        <v>1095</v>
      </c>
      <c r="D80" s="125">
        <v>1200000</v>
      </c>
    </row>
    <row r="81" spans="2:4" x14ac:dyDescent="0.2">
      <c r="B81" s="124" t="s">
        <v>123</v>
      </c>
      <c r="C81" s="125">
        <v>539</v>
      </c>
      <c r="D81" s="125">
        <v>1200000</v>
      </c>
    </row>
    <row r="82" spans="2:4" x14ac:dyDescent="0.2">
      <c r="B82" s="124" t="s">
        <v>124</v>
      </c>
      <c r="C82" s="125">
        <v>491</v>
      </c>
      <c r="D82" s="125">
        <v>1200000</v>
      </c>
    </row>
    <row r="83" spans="2:4" x14ac:dyDescent="0.2">
      <c r="B83" s="124" t="s">
        <v>125</v>
      </c>
      <c r="C83" s="125">
        <v>284</v>
      </c>
      <c r="D83" s="125">
        <v>1200000</v>
      </c>
    </row>
    <row r="84" spans="2:4" x14ac:dyDescent="0.2">
      <c r="B84" s="124" t="s">
        <v>126</v>
      </c>
      <c r="C84" s="125">
        <v>605</v>
      </c>
      <c r="D84" s="125">
        <v>1000000</v>
      </c>
    </row>
    <row r="85" spans="2:4" x14ac:dyDescent="0.2">
      <c r="B85" s="124" t="s">
        <v>127</v>
      </c>
      <c r="C85" s="125">
        <v>774</v>
      </c>
      <c r="D85" s="125">
        <v>1000000</v>
      </c>
    </row>
    <row r="86" spans="2:4" x14ac:dyDescent="0.2">
      <c r="B86" s="124" t="s">
        <v>128</v>
      </c>
      <c r="C86" s="125">
        <v>845</v>
      </c>
      <c r="D86" s="125">
        <v>1000000</v>
      </c>
    </row>
    <row r="87" spans="2:4" x14ac:dyDescent="0.2">
      <c r="B87" s="124" t="s">
        <v>129</v>
      </c>
      <c r="C87" s="125">
        <v>236</v>
      </c>
      <c r="D87" s="125">
        <v>900000</v>
      </c>
    </row>
    <row r="88" spans="2:4" x14ac:dyDescent="0.2">
      <c r="B88" s="124" t="s">
        <v>130</v>
      </c>
      <c r="C88" s="125">
        <v>379</v>
      </c>
      <c r="D88" s="125">
        <v>900000</v>
      </c>
    </row>
    <row r="89" spans="2:4" x14ac:dyDescent="0.2">
      <c r="B89" s="124" t="s">
        <v>131</v>
      </c>
      <c r="C89" s="125">
        <v>286</v>
      </c>
      <c r="D89" s="125">
        <v>900000</v>
      </c>
    </row>
    <row r="90" spans="2:4" x14ac:dyDescent="0.2">
      <c r="B90" s="124" t="s">
        <v>132</v>
      </c>
      <c r="C90" s="125">
        <v>697</v>
      </c>
      <c r="D90" s="125">
        <v>900000</v>
      </c>
    </row>
    <row r="91" spans="2:4" x14ac:dyDescent="0.2">
      <c r="B91" s="124" t="s">
        <v>133</v>
      </c>
      <c r="C91" s="125">
        <v>13</v>
      </c>
      <c r="D91" s="125">
        <v>900000</v>
      </c>
    </row>
    <row r="92" spans="2:4" x14ac:dyDescent="0.2">
      <c r="B92" s="124" t="s">
        <v>134</v>
      </c>
      <c r="C92" s="125">
        <v>247</v>
      </c>
      <c r="D92" s="125">
        <v>900000</v>
      </c>
    </row>
    <row r="93" spans="2:4" x14ac:dyDescent="0.2">
      <c r="B93" s="124" t="s">
        <v>135</v>
      </c>
      <c r="C93" s="125">
        <v>310</v>
      </c>
      <c r="D93" s="125">
        <v>800000</v>
      </c>
    </row>
    <row r="94" spans="2:4" x14ac:dyDescent="0.2">
      <c r="B94" s="124" t="s">
        <v>136</v>
      </c>
      <c r="C94" s="125">
        <v>355</v>
      </c>
      <c r="D94" s="125">
        <v>800000</v>
      </c>
    </row>
    <row r="95" spans="2:4" x14ac:dyDescent="0.2">
      <c r="B95" s="124" t="s">
        <v>137</v>
      </c>
      <c r="C95" s="125">
        <v>64</v>
      </c>
      <c r="D95" s="125">
        <v>800000</v>
      </c>
    </row>
    <row r="96" spans="2:4" x14ac:dyDescent="0.2">
      <c r="B96" s="124" t="s">
        <v>138</v>
      </c>
      <c r="C96" s="125">
        <v>353</v>
      </c>
      <c r="D96" s="125">
        <v>800000</v>
      </c>
    </row>
    <row r="97" spans="2:4" x14ac:dyDescent="0.2">
      <c r="B97" s="124" t="s">
        <v>139</v>
      </c>
      <c r="C97" s="125">
        <v>278</v>
      </c>
      <c r="D97" s="125">
        <v>700000</v>
      </c>
    </row>
    <row r="98" spans="2:4" x14ac:dyDescent="0.2">
      <c r="B98" s="124" t="s">
        <v>140</v>
      </c>
      <c r="C98" s="125">
        <v>354</v>
      </c>
      <c r="D98" s="125">
        <v>700000</v>
      </c>
    </row>
    <row r="99" spans="2:4" x14ac:dyDescent="0.2">
      <c r="B99" s="124" t="s">
        <v>29</v>
      </c>
      <c r="C99" s="125">
        <v>253</v>
      </c>
      <c r="D99" s="125">
        <v>600000</v>
      </c>
    </row>
    <row r="100" spans="2:4" x14ac:dyDescent="0.2">
      <c r="B100" s="124" t="s">
        <v>141</v>
      </c>
      <c r="C100" s="125">
        <v>281</v>
      </c>
      <c r="D100" s="125">
        <v>600000</v>
      </c>
    </row>
    <row r="101" spans="2:4" x14ac:dyDescent="0.2">
      <c r="B101" s="124" t="s">
        <v>142</v>
      </c>
      <c r="C101" s="125">
        <v>118</v>
      </c>
      <c r="D101" s="125">
        <v>500000</v>
      </c>
    </row>
    <row r="102" spans="2:4" x14ac:dyDescent="0.2">
      <c r="B102" s="124" t="s">
        <v>143</v>
      </c>
      <c r="C102" s="125">
        <v>210</v>
      </c>
      <c r="D102" s="125">
        <v>500000</v>
      </c>
    </row>
    <row r="103" spans="2:4" x14ac:dyDescent="0.2">
      <c r="B103" s="124" t="s">
        <v>144</v>
      </c>
      <c r="C103" s="125">
        <v>167</v>
      </c>
      <c r="D103" s="125">
        <v>500000</v>
      </c>
    </row>
    <row r="104" spans="2:4" x14ac:dyDescent="0.2">
      <c r="B104" s="124" t="s">
        <v>145</v>
      </c>
      <c r="C104" s="125">
        <v>139</v>
      </c>
      <c r="D104" s="125">
        <v>400000</v>
      </c>
    </row>
    <row r="105" spans="2:4" x14ac:dyDescent="0.2">
      <c r="B105" s="124" t="s">
        <v>146</v>
      </c>
      <c r="C105" s="125">
        <v>363</v>
      </c>
      <c r="D105" s="125">
        <v>400000</v>
      </c>
    </row>
    <row r="106" spans="2:4" x14ac:dyDescent="0.2">
      <c r="B106" s="124" t="s">
        <v>147</v>
      </c>
      <c r="C106" s="125">
        <v>133</v>
      </c>
      <c r="D106" s="125">
        <v>400000</v>
      </c>
    </row>
    <row r="107" spans="2:4" x14ac:dyDescent="0.2">
      <c r="B107" s="124" t="s">
        <v>148</v>
      </c>
      <c r="C107" s="125">
        <v>323</v>
      </c>
      <c r="D107" s="125">
        <v>400000</v>
      </c>
    </row>
    <row r="108" spans="2:4" x14ac:dyDescent="0.2">
      <c r="B108" s="124" t="s">
        <v>149</v>
      </c>
      <c r="C108" s="125">
        <v>240</v>
      </c>
      <c r="D108" s="125">
        <v>400000</v>
      </c>
    </row>
    <row r="109" spans="2:4" x14ac:dyDescent="0.2">
      <c r="B109" s="124" t="s">
        <v>150</v>
      </c>
      <c r="C109" s="125">
        <v>252</v>
      </c>
      <c r="D109" s="125">
        <v>400000</v>
      </c>
    </row>
    <row r="110" spans="2:4" x14ac:dyDescent="0.2">
      <c r="B110" s="124" t="s">
        <v>151</v>
      </c>
      <c r="C110" s="125">
        <v>131</v>
      </c>
      <c r="D110" s="125">
        <v>400000</v>
      </c>
    </row>
    <row r="111" spans="2:4" x14ac:dyDescent="0.2">
      <c r="B111" s="124" t="s">
        <v>152</v>
      </c>
      <c r="C111" s="125">
        <v>90</v>
      </c>
      <c r="D111" s="125">
        <v>400000</v>
      </c>
    </row>
    <row r="112" spans="2:4" x14ac:dyDescent="0.2">
      <c r="B112" s="124" t="s">
        <v>153</v>
      </c>
      <c r="C112" s="125">
        <v>172</v>
      </c>
      <c r="D112" s="125">
        <v>400000</v>
      </c>
    </row>
    <row r="113" spans="2:4" x14ac:dyDescent="0.2">
      <c r="B113" s="124" t="s">
        <v>154</v>
      </c>
      <c r="C113" s="125">
        <v>284</v>
      </c>
      <c r="D113" s="125">
        <v>400000</v>
      </c>
    </row>
    <row r="114" spans="2:4" x14ac:dyDescent="0.2">
      <c r="B114" s="124" t="s">
        <v>155</v>
      </c>
      <c r="C114" s="125">
        <v>59</v>
      </c>
      <c r="D114" s="125">
        <v>300000</v>
      </c>
    </row>
    <row r="115" spans="2:4" x14ac:dyDescent="0.2">
      <c r="B115" s="124" t="s">
        <v>156</v>
      </c>
      <c r="C115" s="125">
        <v>102</v>
      </c>
      <c r="D115" s="125">
        <v>200000</v>
      </c>
    </row>
    <row r="116" spans="2:4" x14ac:dyDescent="0.2">
      <c r="B116" s="124" t="s">
        <v>157</v>
      </c>
      <c r="C116" s="125">
        <v>103</v>
      </c>
      <c r="D116" s="125">
        <v>200000</v>
      </c>
    </row>
    <row r="117" spans="2:4" x14ac:dyDescent="0.2">
      <c r="B117" s="124" t="s">
        <v>158</v>
      </c>
      <c r="C117" s="125">
        <v>117</v>
      </c>
      <c r="D117" s="125">
        <v>200000</v>
      </c>
    </row>
    <row r="118" spans="2:4" x14ac:dyDescent="0.2">
      <c r="B118" s="124" t="s">
        <v>159</v>
      </c>
      <c r="C118" s="125"/>
      <c r="D118" s="125">
        <v>200000</v>
      </c>
    </row>
    <row r="119" spans="2:4" x14ac:dyDescent="0.2">
      <c r="B119" s="124" t="s">
        <v>160</v>
      </c>
      <c r="C119" s="125">
        <v>70</v>
      </c>
      <c r="D119" s="125">
        <v>200000</v>
      </c>
    </row>
    <row r="120" spans="2:4" x14ac:dyDescent="0.2">
      <c r="B120" s="124" t="s">
        <v>161</v>
      </c>
      <c r="C120" s="125">
        <v>129</v>
      </c>
      <c r="D120" s="125">
        <v>200000</v>
      </c>
    </row>
    <row r="121" spans="2:4" x14ac:dyDescent="0.2">
      <c r="B121" s="124" t="s">
        <v>162</v>
      </c>
      <c r="C121" s="125">
        <v>158</v>
      </c>
      <c r="D121" s="125">
        <v>100000</v>
      </c>
    </row>
    <row r="122" spans="2:4" x14ac:dyDescent="0.2">
      <c r="B122" s="124" t="s">
        <v>163</v>
      </c>
      <c r="C122" s="125">
        <v>75</v>
      </c>
      <c r="D122" s="125">
        <v>100000</v>
      </c>
    </row>
    <row r="123" spans="2:4" x14ac:dyDescent="0.2">
      <c r="B123" s="124" t="s">
        <v>164</v>
      </c>
      <c r="C123" s="125">
        <v>109</v>
      </c>
      <c r="D123" s="125">
        <v>100000</v>
      </c>
    </row>
    <row r="124" spans="2:4" x14ac:dyDescent="0.2">
      <c r="B124" s="124" t="s">
        <v>165</v>
      </c>
      <c r="C124" s="125">
        <v>22</v>
      </c>
      <c r="D124" s="125">
        <v>100000</v>
      </c>
    </row>
    <row r="125" spans="2:4" x14ac:dyDescent="0.2">
      <c r="B125" s="124" t="s">
        <v>166</v>
      </c>
      <c r="C125" s="125">
        <v>69</v>
      </c>
      <c r="D125" s="125">
        <v>100000</v>
      </c>
    </row>
    <row r="126" spans="2:4" x14ac:dyDescent="0.2">
      <c r="B126" s="124" t="s">
        <v>167</v>
      </c>
      <c r="C126" s="125">
        <v>66</v>
      </c>
      <c r="D126" s="125">
        <v>100000</v>
      </c>
    </row>
    <row r="127" spans="2:4" x14ac:dyDescent="0.2">
      <c r="B127" s="124" t="s">
        <v>168</v>
      </c>
      <c r="C127" s="125">
        <v>50</v>
      </c>
      <c r="D127" s="125">
        <v>100000</v>
      </c>
    </row>
    <row r="128" spans="2:4" x14ac:dyDescent="0.2">
      <c r="B128" s="124" t="s">
        <v>169</v>
      </c>
      <c r="C128" s="125">
        <v>37</v>
      </c>
      <c r="D128" s="125">
        <v>100000</v>
      </c>
    </row>
    <row r="129" spans="2:4" x14ac:dyDescent="0.2">
      <c r="B129" s="124" t="s">
        <v>170</v>
      </c>
      <c r="C129" s="125">
        <v>34</v>
      </c>
      <c r="D129" s="125">
        <v>100000</v>
      </c>
    </row>
    <row r="130" spans="2:4" x14ac:dyDescent="0.2">
      <c r="B130" s="124" t="s">
        <v>171</v>
      </c>
      <c r="C130" s="125">
        <v>50</v>
      </c>
      <c r="D130" s="125">
        <v>100000</v>
      </c>
    </row>
    <row r="131" spans="2:4" x14ac:dyDescent="0.2">
      <c r="B131" s="124" t="s">
        <v>172</v>
      </c>
      <c r="C131" s="125">
        <v>47</v>
      </c>
      <c r="D131" s="125">
        <v>0</v>
      </c>
    </row>
    <row r="132" spans="2:4" x14ac:dyDescent="0.2">
      <c r="B132" s="124" t="s">
        <v>173</v>
      </c>
      <c r="C132" s="125">
        <v>15</v>
      </c>
      <c r="D132" s="125">
        <v>0</v>
      </c>
    </row>
    <row r="133" spans="2:4" x14ac:dyDescent="0.2">
      <c r="B133" s="124" t="s">
        <v>174</v>
      </c>
      <c r="C133" s="125">
        <v>18</v>
      </c>
      <c r="D133" s="125">
        <v>0</v>
      </c>
    </row>
    <row r="134" spans="2:4" x14ac:dyDescent="0.2">
      <c r="B134" s="124" t="s">
        <v>175</v>
      </c>
      <c r="C134" s="125">
        <v>38</v>
      </c>
      <c r="D134" s="125">
        <v>0</v>
      </c>
    </row>
    <row r="135" spans="2:4" x14ac:dyDescent="0.2">
      <c r="B135" s="124" t="s">
        <v>176</v>
      </c>
      <c r="C135" s="125">
        <v>24</v>
      </c>
      <c r="D135" s="125">
        <v>0</v>
      </c>
    </row>
    <row r="136" spans="2:4" x14ac:dyDescent="0.2">
      <c r="B136" s="124" t="s">
        <v>177</v>
      </c>
      <c r="C136" s="125">
        <v>18</v>
      </c>
      <c r="D136" s="125">
        <v>0</v>
      </c>
    </row>
    <row r="137" spans="2:4" x14ac:dyDescent="0.2">
      <c r="B137" s="124" t="s">
        <v>178</v>
      </c>
      <c r="C137" s="125">
        <v>13</v>
      </c>
      <c r="D137" s="125">
        <v>0</v>
      </c>
    </row>
    <row r="138" spans="2:4" x14ac:dyDescent="0.2">
      <c r="B138" s="124" t="s">
        <v>361</v>
      </c>
      <c r="C138" s="125">
        <v>12</v>
      </c>
      <c r="D138" s="125">
        <v>0</v>
      </c>
    </row>
    <row r="139" spans="2:4" x14ac:dyDescent="0.2">
      <c r="B139" s="124" t="s">
        <v>179</v>
      </c>
      <c r="C139" s="125">
        <v>5</v>
      </c>
      <c r="D139" s="125">
        <v>0</v>
      </c>
    </row>
    <row r="140" spans="2:4" x14ac:dyDescent="0.2">
      <c r="B140" s="124" t="s">
        <v>180</v>
      </c>
      <c r="C140" s="125">
        <v>2</v>
      </c>
      <c r="D140" s="125">
        <v>0</v>
      </c>
    </row>
    <row r="141" spans="2:4" x14ac:dyDescent="0.2">
      <c r="B141" s="124" t="s">
        <v>362</v>
      </c>
      <c r="C141" s="125">
        <v>1</v>
      </c>
      <c r="D141" s="125">
        <v>0</v>
      </c>
    </row>
  </sheetData>
  <sheetProtection algorithmName="SHA-512" hashValue="YtBStbhu0tZGwgJspc+DU+UF6lvh+7tCZtLN8avkRBJSNYceq6Ih3LTL0XdCD5FMKCAa7uBG3LNoFDIqEpSBEw==" saltValue="3piV9zDtNgwkuQj67yXTYA==" spinCount="100000" sheet="1" objects="1" scenarios="1" selectLockedCells="1"/>
  <sortState ref="B39:K109">
    <sortCondition descending="1" ref="J39:J109"/>
  </sortState>
  <hyperlinks>
    <hyperlink ref="B49" location="'Svarskjema pris og miljøkrav'!A1" display="Til utfylling av prisutfyllingsskjema"/>
    <hyperlink ref="B48" location="'Svarskjema O-Krav'!A1" display="Til utfylling av kravspesifikasjon"/>
    <hyperlink ref="B39" r:id="rId1"/>
    <hyperlink ref="B40" r:id="rId2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78"/>
  <sheetViews>
    <sheetView showGridLines="0" showZeros="0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14" sqref="D14"/>
    </sheetView>
  </sheetViews>
  <sheetFormatPr baseColWidth="10" defaultRowHeight="12.75" x14ac:dyDescent="0.2"/>
  <cols>
    <col min="1" max="1" width="1.7109375" style="5" customWidth="1"/>
    <col min="2" max="2" width="57.140625" style="5" customWidth="1"/>
    <col min="3" max="3" width="16.85546875" style="10" customWidth="1"/>
    <col min="4" max="4" width="27.42578125" style="10" customWidth="1"/>
    <col min="5" max="19" width="25.7109375" style="10" customWidth="1"/>
    <col min="20" max="16384" width="11.42578125" style="5"/>
  </cols>
  <sheetData>
    <row r="2" spans="1:19" ht="13.5" thickBot="1" x14ac:dyDescent="0.25"/>
    <row r="3" spans="1:19" ht="16.5" thickBot="1" x14ac:dyDescent="0.3">
      <c r="B3" s="33" t="s">
        <v>29</v>
      </c>
      <c r="C3" s="198" t="e">
        <f>VLOOKUP(B3,[0]!Destinasjoner,2,FALSE)&amp;" overnattingsdøgn"</f>
        <v>#REF!</v>
      </c>
      <c r="D3" s="199"/>
    </row>
    <row r="4" spans="1:19" ht="13.5" thickBot="1" x14ac:dyDescent="0.25"/>
    <row r="5" spans="1:19" s="13" customFormat="1" ht="15.75" customHeight="1" x14ac:dyDescent="0.2">
      <c r="A5" s="16"/>
      <c r="B5" s="200" t="e">
        <f>+#REF!</f>
        <v>#REF!</v>
      </c>
      <c r="C5" s="201"/>
      <c r="D5" s="66" t="s">
        <v>22</v>
      </c>
      <c r="E5" s="66" t="s">
        <v>22</v>
      </c>
      <c r="F5" s="66" t="s">
        <v>22</v>
      </c>
      <c r="G5" s="66" t="s">
        <v>22</v>
      </c>
      <c r="H5" s="66" t="s">
        <v>22</v>
      </c>
      <c r="I5" s="66" t="s">
        <v>22</v>
      </c>
      <c r="J5" s="66" t="s">
        <v>22</v>
      </c>
      <c r="K5" s="66" t="s">
        <v>22</v>
      </c>
      <c r="L5" s="66" t="s">
        <v>22</v>
      </c>
      <c r="M5" s="66" t="s">
        <v>22</v>
      </c>
      <c r="N5" s="66" t="s">
        <v>22</v>
      </c>
      <c r="O5" s="66" t="s">
        <v>22</v>
      </c>
      <c r="P5" s="66" t="s">
        <v>22</v>
      </c>
      <c r="Q5" s="66" t="s">
        <v>22</v>
      </c>
      <c r="R5" s="66" t="s">
        <v>22</v>
      </c>
      <c r="S5" s="66" t="s">
        <v>22</v>
      </c>
    </row>
    <row r="6" spans="1:19" s="14" customFormat="1" ht="15.75" customHeight="1" thickBot="1" x14ac:dyDescent="0.3">
      <c r="A6" s="2"/>
      <c r="B6" s="202"/>
      <c r="C6" s="203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s="22" customFormat="1" ht="38.25" x14ac:dyDescent="0.2">
      <c r="B7" s="204" t="s">
        <v>66</v>
      </c>
      <c r="C7" s="205"/>
      <c r="D7" s="65" t="s">
        <v>73</v>
      </c>
      <c r="E7" s="65" t="s">
        <v>73</v>
      </c>
      <c r="F7" s="65" t="s">
        <v>73</v>
      </c>
      <c r="G7" s="65" t="s">
        <v>73</v>
      </c>
      <c r="H7" s="65" t="s">
        <v>73</v>
      </c>
      <c r="I7" s="65" t="s">
        <v>73</v>
      </c>
      <c r="J7" s="65" t="s">
        <v>73</v>
      </c>
      <c r="K7" s="65" t="s">
        <v>73</v>
      </c>
      <c r="L7" s="65" t="s">
        <v>73</v>
      </c>
      <c r="M7" s="65" t="s">
        <v>73</v>
      </c>
      <c r="N7" s="65" t="s">
        <v>73</v>
      </c>
      <c r="O7" s="65" t="s">
        <v>73</v>
      </c>
      <c r="P7" s="65" t="s">
        <v>73</v>
      </c>
      <c r="Q7" s="65" t="s">
        <v>73</v>
      </c>
      <c r="R7" s="65" t="s">
        <v>73</v>
      </c>
      <c r="S7" s="65" t="s">
        <v>73</v>
      </c>
    </row>
    <row r="8" spans="1:19" s="14" customFormat="1" ht="15" x14ac:dyDescent="0.25">
      <c r="A8" s="2"/>
      <c r="B8" s="206" t="s">
        <v>67</v>
      </c>
      <c r="C8" s="207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s="14" customFormat="1" ht="15" x14ac:dyDescent="0.25">
      <c r="A9" s="2"/>
      <c r="B9" s="206" t="s">
        <v>68</v>
      </c>
      <c r="C9" s="207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 s="14" customFormat="1" ht="15.75" thickBot="1" x14ac:dyDescent="0.3">
      <c r="A10" s="2"/>
      <c r="B10" s="208" t="s">
        <v>69</v>
      </c>
      <c r="C10" s="209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19" s="12" customFormat="1" ht="24" thickBot="1" x14ac:dyDescent="0.25">
      <c r="A11"/>
      <c r="B11" s="194" t="str">
        <f>"Overnatting - "&amp;'Liste og vekting'!C10*100&amp;"%"</f>
        <v>Overnatting - 75%</v>
      </c>
      <c r="C11" s="195"/>
      <c r="D11" s="68">
        <f t="shared" ref="D11:S11" si="0">+D6</f>
        <v>0</v>
      </c>
      <c r="E11" s="68">
        <f t="shared" si="0"/>
        <v>0</v>
      </c>
      <c r="F11" s="68">
        <f t="shared" si="0"/>
        <v>0</v>
      </c>
      <c r="G11" s="68">
        <f t="shared" si="0"/>
        <v>0</v>
      </c>
      <c r="H11" s="68">
        <f t="shared" si="0"/>
        <v>0</v>
      </c>
      <c r="I11" s="68">
        <f t="shared" si="0"/>
        <v>0</v>
      </c>
      <c r="J11" s="68">
        <f t="shared" si="0"/>
        <v>0</v>
      </c>
      <c r="K11" s="68">
        <f t="shared" si="0"/>
        <v>0</v>
      </c>
      <c r="L11" s="68">
        <f t="shared" si="0"/>
        <v>0</v>
      </c>
      <c r="M11" s="68">
        <f t="shared" si="0"/>
        <v>0</v>
      </c>
      <c r="N11" s="68">
        <f t="shared" si="0"/>
        <v>0</v>
      </c>
      <c r="O11" s="68">
        <f t="shared" si="0"/>
        <v>0</v>
      </c>
      <c r="P11" s="68">
        <f t="shared" si="0"/>
        <v>0</v>
      </c>
      <c r="Q11" s="68">
        <f t="shared" si="0"/>
        <v>0</v>
      </c>
      <c r="R11" s="68">
        <f t="shared" si="0"/>
        <v>0</v>
      </c>
      <c r="S11" s="68">
        <f t="shared" si="0"/>
        <v>0</v>
      </c>
    </row>
    <row r="12" spans="1:19" s="22" customFormat="1" ht="18" x14ac:dyDescent="0.2">
      <c r="B12" s="41" t="str">
        <f>"Pris "&amp;"- "&amp;'Liste og vekting'!D11*100&amp;"%"</f>
        <v>Pris - 60%</v>
      </c>
      <c r="C12" s="47" t="s">
        <v>87</v>
      </c>
      <c r="D12" s="40" t="s">
        <v>33</v>
      </c>
      <c r="E12" s="40" t="s">
        <v>33</v>
      </c>
      <c r="F12" s="40" t="s">
        <v>33</v>
      </c>
      <c r="G12" s="40" t="s">
        <v>33</v>
      </c>
      <c r="H12" s="40" t="s">
        <v>33</v>
      </c>
      <c r="I12" s="40" t="s">
        <v>33</v>
      </c>
      <c r="J12" s="40" t="s">
        <v>33</v>
      </c>
      <c r="K12" s="40" t="s">
        <v>33</v>
      </c>
      <c r="L12" s="40" t="s">
        <v>33</v>
      </c>
      <c r="M12" s="40" t="s">
        <v>33</v>
      </c>
      <c r="N12" s="40" t="s">
        <v>33</v>
      </c>
      <c r="O12" s="40" t="s">
        <v>33</v>
      </c>
      <c r="P12" s="40" t="s">
        <v>33</v>
      </c>
      <c r="Q12" s="40" t="s">
        <v>33</v>
      </c>
      <c r="R12" s="40" t="s">
        <v>33</v>
      </c>
      <c r="S12" s="40" t="s">
        <v>33</v>
      </c>
    </row>
    <row r="13" spans="1:19" s="22" customFormat="1" x14ac:dyDescent="0.2">
      <c r="A13" s="24"/>
      <c r="B13" s="3" t="str">
        <f>"Pris tirsdag og onsdag "&amp;"(Vektes med "&amp;'Liste og vekting'!E12*100&amp;"%)"</f>
        <v>Pris tirsdag og onsdag (Vektes med 60%)</v>
      </c>
      <c r="C13" s="105">
        <f>IF(SUM(D13:S13)&gt;0,AVERAGE(D13:S13),0)</f>
        <v>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spans="1:19" s="22" customFormat="1" x14ac:dyDescent="0.2">
      <c r="A14" s="25"/>
      <c r="B14" s="4" t="str">
        <f>"Pris øvrige dager "&amp;"(Vektes med "&amp;'Liste og vekting'!E13*100&amp;"%)"</f>
        <v>Pris øvrige dager (Vektes med 40%)</v>
      </c>
      <c r="C14" s="105">
        <f>IF(SUM(D14:S14)&gt;0,AVERAGE(D14:S14),0)</f>
        <v>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s="22" customFormat="1" x14ac:dyDescent="0.2">
      <c r="A15" s="25"/>
      <c r="B15" s="38" t="s">
        <v>99</v>
      </c>
      <c r="C15" s="105">
        <f>IF(SUM(D15:S15)&gt;0,AVERAGE(D15:S15)*20,0)</f>
        <v>0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1:19" s="22" customFormat="1" x14ac:dyDescent="0.2">
      <c r="A16" s="25"/>
      <c r="B16" s="38" t="s">
        <v>89</v>
      </c>
      <c r="C16" s="107" t="str">
        <f>IF(((C13*0.6)+(C14*0.4)+C15)=0,"  ",IF(ISERROR((C13*0.6)+(C14*0.4)+C15),0,((C13*0.6)+(C14*0.4)+C15)))</f>
        <v xml:space="preserve">  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22" customFormat="1" ht="25.5" x14ac:dyDescent="0.2">
      <c r="A17" s="25"/>
      <c r="B17" s="23" t="str">
        <f>"Servicegrad og kapasitet "&amp;"- "&amp;'Liste og vekting'!D16*100&amp;"%"</f>
        <v>Servicegrad og kapasitet - 20%</v>
      </c>
      <c r="C17" s="47" t="s">
        <v>88</v>
      </c>
      <c r="D17" s="31" t="str">
        <f t="shared" ref="D17:S17" si="1">"Oppgi antall rom
"&amp;D11</f>
        <v>Oppgi antall rom
0</v>
      </c>
      <c r="E17" s="31" t="str">
        <f t="shared" si="1"/>
        <v>Oppgi antall rom
0</v>
      </c>
      <c r="F17" s="31" t="str">
        <f t="shared" si="1"/>
        <v>Oppgi antall rom
0</v>
      </c>
      <c r="G17" s="31" t="str">
        <f t="shared" si="1"/>
        <v>Oppgi antall rom
0</v>
      </c>
      <c r="H17" s="31" t="str">
        <f t="shared" si="1"/>
        <v>Oppgi antall rom
0</v>
      </c>
      <c r="I17" s="31" t="str">
        <f t="shared" si="1"/>
        <v>Oppgi antall rom
0</v>
      </c>
      <c r="J17" s="31" t="str">
        <f t="shared" si="1"/>
        <v>Oppgi antall rom
0</v>
      </c>
      <c r="K17" s="31" t="str">
        <f t="shared" si="1"/>
        <v>Oppgi antall rom
0</v>
      </c>
      <c r="L17" s="31" t="str">
        <f t="shared" si="1"/>
        <v>Oppgi antall rom
0</v>
      </c>
      <c r="M17" s="31" t="str">
        <f t="shared" si="1"/>
        <v>Oppgi antall rom
0</v>
      </c>
      <c r="N17" s="31" t="str">
        <f t="shared" si="1"/>
        <v>Oppgi antall rom
0</v>
      </c>
      <c r="O17" s="31" t="str">
        <f t="shared" si="1"/>
        <v>Oppgi antall rom
0</v>
      </c>
      <c r="P17" s="31" t="str">
        <f t="shared" si="1"/>
        <v>Oppgi antall rom
0</v>
      </c>
      <c r="Q17" s="31" t="str">
        <f t="shared" si="1"/>
        <v>Oppgi antall rom
0</v>
      </c>
      <c r="R17" s="31" t="str">
        <f t="shared" si="1"/>
        <v>Oppgi antall rom
0</v>
      </c>
      <c r="S17" s="31" t="str">
        <f t="shared" si="1"/>
        <v>Oppgi antall rom
0</v>
      </c>
    </row>
    <row r="18" spans="1:19" s="22" customFormat="1" x14ac:dyDescent="0.2">
      <c r="A18" s="25"/>
      <c r="B18" s="15" t="s">
        <v>62</v>
      </c>
      <c r="C18" s="29">
        <f>SUM(D18:S18)</f>
        <v>0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1:19" s="22" customFormat="1" x14ac:dyDescent="0.2">
      <c r="A19" s="25"/>
      <c r="B19" s="15" t="s">
        <v>63</v>
      </c>
      <c r="C19" s="43">
        <f>SUM(D19:S19)</f>
        <v>0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1:19" s="22" customFormat="1" x14ac:dyDescent="0.2">
      <c r="A20" s="25"/>
      <c r="B20" s="15" t="s">
        <v>64</v>
      </c>
      <c r="C20" s="43">
        <f>SUM(D20:S20)</f>
        <v>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1:19" s="22" customFormat="1" ht="13.5" thickBot="1" x14ac:dyDescent="0.25">
      <c r="A21" s="25"/>
      <c r="B21" s="15" t="s">
        <v>65</v>
      </c>
      <c r="C21" s="43">
        <f>SUM(D21:S21)</f>
        <v>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1:19" s="22" customFormat="1" x14ac:dyDescent="0.2">
      <c r="A22" s="25"/>
      <c r="B22" s="20" t="s">
        <v>7</v>
      </c>
      <c r="C22" s="34" t="s">
        <v>97</v>
      </c>
      <c r="D22" s="26" t="s">
        <v>34</v>
      </c>
      <c r="E22" s="26" t="s">
        <v>34</v>
      </c>
      <c r="F22" s="26" t="s">
        <v>34</v>
      </c>
      <c r="G22" s="26" t="s">
        <v>34</v>
      </c>
      <c r="H22" s="26" t="s">
        <v>34</v>
      </c>
      <c r="I22" s="26" t="s">
        <v>34</v>
      </c>
      <c r="J22" s="26" t="s">
        <v>34</v>
      </c>
      <c r="K22" s="26" t="s">
        <v>34</v>
      </c>
      <c r="L22" s="26" t="s">
        <v>34</v>
      </c>
      <c r="M22" s="26" t="s">
        <v>34</v>
      </c>
      <c r="N22" s="26" t="s">
        <v>34</v>
      </c>
      <c r="O22" s="26" t="s">
        <v>34</v>
      </c>
      <c r="P22" s="26" t="s">
        <v>34</v>
      </c>
      <c r="Q22" s="26" t="s">
        <v>34</v>
      </c>
      <c r="R22" s="26" t="s">
        <v>34</v>
      </c>
      <c r="S22" s="26" t="s">
        <v>34</v>
      </c>
    </row>
    <row r="23" spans="1:19" s="22" customFormat="1" x14ac:dyDescent="0.2">
      <c r="A23" s="25"/>
      <c r="B23" s="17" t="s">
        <v>2</v>
      </c>
      <c r="C23" s="63">
        <f>IF(ISERROR(COUNTIF(D23:S23,"Ja")/COUNTA(D23:S23)),0,(COUNTIF(D23:S23,"Ja")/COUNTA(D23:S23)))</f>
        <v>0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1:19" s="22" customFormat="1" x14ac:dyDescent="0.2">
      <c r="A24" s="25"/>
      <c r="B24" s="17" t="s">
        <v>3</v>
      </c>
      <c r="C24" s="63">
        <f t="shared" ref="C24:C33" si="2">IF(ISERROR(COUNTIF(D24:S24,"Ja")/COUNTA(D24:S24)),0,(COUNTIF(D24:S24,"Ja")/COUNTA(D24:S24)))</f>
        <v>0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s="22" customFormat="1" x14ac:dyDescent="0.2">
      <c r="A25" s="25"/>
      <c r="B25" s="17" t="s">
        <v>4</v>
      </c>
      <c r="C25" s="63">
        <f t="shared" si="2"/>
        <v>0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</row>
    <row r="26" spans="1:19" s="22" customFormat="1" x14ac:dyDescent="0.2">
      <c r="A26" s="25"/>
      <c r="B26" s="17" t="s">
        <v>5</v>
      </c>
      <c r="C26" s="63">
        <f t="shared" si="2"/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</row>
    <row r="27" spans="1:19" s="22" customFormat="1" x14ac:dyDescent="0.2">
      <c r="A27" s="25"/>
      <c r="B27" s="17" t="s">
        <v>6</v>
      </c>
      <c r="C27" s="63">
        <f t="shared" si="2"/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1:19" s="22" customFormat="1" x14ac:dyDescent="0.2">
      <c r="A28" s="25"/>
      <c r="B28" s="27" t="s">
        <v>32</v>
      </c>
      <c r="C28" s="63">
        <f t="shared" si="2"/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1:19" s="22" customFormat="1" ht="13.5" thickBot="1" x14ac:dyDescent="0.25">
      <c r="A29" s="25"/>
      <c r="B29" s="18" t="s">
        <v>16</v>
      </c>
      <c r="C29" s="63">
        <f t="shared" si="2"/>
        <v>0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19" s="22" customFormat="1" x14ac:dyDescent="0.2">
      <c r="A30" s="25"/>
      <c r="B30" s="20" t="s">
        <v>17</v>
      </c>
      <c r="C30" s="34" t="s">
        <v>97</v>
      </c>
      <c r="D30" s="26" t="s">
        <v>34</v>
      </c>
      <c r="E30" s="26" t="s">
        <v>34</v>
      </c>
      <c r="F30" s="26" t="s">
        <v>34</v>
      </c>
      <c r="G30" s="26" t="s">
        <v>34</v>
      </c>
      <c r="H30" s="26" t="s">
        <v>34</v>
      </c>
      <c r="I30" s="26" t="s">
        <v>34</v>
      </c>
      <c r="J30" s="26" t="s">
        <v>34</v>
      </c>
      <c r="K30" s="26" t="s">
        <v>34</v>
      </c>
      <c r="L30" s="26" t="s">
        <v>34</v>
      </c>
      <c r="M30" s="26" t="s">
        <v>34</v>
      </c>
      <c r="N30" s="26" t="s">
        <v>34</v>
      </c>
      <c r="O30" s="26" t="s">
        <v>34</v>
      </c>
      <c r="P30" s="26" t="s">
        <v>34</v>
      </c>
      <c r="Q30" s="26" t="s">
        <v>34</v>
      </c>
      <c r="R30" s="26" t="s">
        <v>34</v>
      </c>
      <c r="S30" s="26" t="s">
        <v>34</v>
      </c>
    </row>
    <row r="31" spans="1:19" s="22" customFormat="1" x14ac:dyDescent="0.2">
      <c r="A31" s="25"/>
      <c r="B31" s="17" t="s">
        <v>20</v>
      </c>
      <c r="C31" s="63">
        <f t="shared" si="2"/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</row>
    <row r="32" spans="1:19" s="22" customFormat="1" x14ac:dyDescent="0.2">
      <c r="A32" s="25"/>
      <c r="B32" s="17" t="s">
        <v>19</v>
      </c>
      <c r="C32" s="63">
        <f t="shared" si="2"/>
        <v>0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1:19" s="22" customFormat="1" ht="13.5" thickBot="1" x14ac:dyDescent="0.25">
      <c r="A33" s="25"/>
      <c r="B33" s="28" t="s">
        <v>18</v>
      </c>
      <c r="C33" s="63">
        <f t="shared" si="2"/>
        <v>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1:19" s="22" customFormat="1" ht="18.75" thickBot="1" x14ac:dyDescent="0.25">
      <c r="A34" s="25"/>
      <c r="B34" s="23" t="str">
        <f>"Miljø "&amp;"- "&amp;'Liste og vekting'!D33*100&amp;"%"</f>
        <v>Miljø - 20%</v>
      </c>
      <c r="C34" s="35"/>
      <c r="D34" s="68">
        <f t="shared" ref="D34:S34" si="3">+D6</f>
        <v>0</v>
      </c>
      <c r="E34" s="68">
        <f t="shared" si="3"/>
        <v>0</v>
      </c>
      <c r="F34" s="68">
        <f t="shared" si="3"/>
        <v>0</v>
      </c>
      <c r="G34" s="68">
        <f t="shared" si="3"/>
        <v>0</v>
      </c>
      <c r="H34" s="68">
        <f t="shared" si="3"/>
        <v>0</v>
      </c>
      <c r="I34" s="68">
        <f t="shared" si="3"/>
        <v>0</v>
      </c>
      <c r="J34" s="68">
        <f t="shared" si="3"/>
        <v>0</v>
      </c>
      <c r="K34" s="68">
        <f t="shared" si="3"/>
        <v>0</v>
      </c>
      <c r="L34" s="68">
        <f t="shared" si="3"/>
        <v>0</v>
      </c>
      <c r="M34" s="68">
        <f t="shared" si="3"/>
        <v>0</v>
      </c>
      <c r="N34" s="68">
        <f t="shared" si="3"/>
        <v>0</v>
      </c>
      <c r="O34" s="68">
        <f t="shared" si="3"/>
        <v>0</v>
      </c>
      <c r="P34" s="68">
        <f t="shared" si="3"/>
        <v>0</v>
      </c>
      <c r="Q34" s="68">
        <f t="shared" si="3"/>
        <v>0</v>
      </c>
      <c r="R34" s="68">
        <f t="shared" si="3"/>
        <v>0</v>
      </c>
      <c r="S34" s="68">
        <f t="shared" si="3"/>
        <v>0</v>
      </c>
    </row>
    <row r="35" spans="1:19" s="22" customFormat="1" x14ac:dyDescent="0.2">
      <c r="A35" s="25"/>
      <c r="B35" s="32" t="s">
        <v>74</v>
      </c>
      <c r="C35" s="34" t="s">
        <v>97</v>
      </c>
      <c r="D35" s="26" t="s">
        <v>34</v>
      </c>
      <c r="E35" s="26" t="s">
        <v>34</v>
      </c>
      <c r="F35" s="26" t="s">
        <v>34</v>
      </c>
      <c r="G35" s="26" t="s">
        <v>34</v>
      </c>
      <c r="H35" s="26" t="s">
        <v>34</v>
      </c>
      <c r="I35" s="26" t="s">
        <v>34</v>
      </c>
      <c r="J35" s="26" t="s">
        <v>34</v>
      </c>
      <c r="K35" s="26" t="s">
        <v>34</v>
      </c>
      <c r="L35" s="26" t="s">
        <v>34</v>
      </c>
      <c r="M35" s="26" t="s">
        <v>34</v>
      </c>
      <c r="N35" s="26" t="s">
        <v>34</v>
      </c>
      <c r="O35" s="26" t="s">
        <v>34</v>
      </c>
      <c r="P35" s="26" t="s">
        <v>34</v>
      </c>
      <c r="Q35" s="26" t="s">
        <v>34</v>
      </c>
      <c r="R35" s="26" t="s">
        <v>34</v>
      </c>
      <c r="S35" s="26" t="s">
        <v>34</v>
      </c>
    </row>
    <row r="36" spans="1:19" s="22" customFormat="1" ht="25.5" x14ac:dyDescent="0.2">
      <c r="A36" s="25"/>
      <c r="B36" s="108" t="s">
        <v>39</v>
      </c>
      <c r="C36" s="63">
        <f>IF(ISERROR(COUNTIF(D36:S36,"Ja")/COUNTA(D36:S36)),0,(COUNTIF(D36:S36,"Ja")/COUNTA(D36:S36)))</f>
        <v>0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s="22" customFormat="1" ht="25.5" x14ac:dyDescent="0.2">
      <c r="A37" s="25"/>
      <c r="B37" s="108" t="s">
        <v>40</v>
      </c>
      <c r="C37" s="63">
        <f>IF(ISERROR(COUNTIF(D37:S37,"Ja")/COUNTA(D37:S37)),0,(COUNTIF(D37:S37,"Ja")/COUNTA(D37:S37)))</f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s="22" customFormat="1" ht="25.5" x14ac:dyDescent="0.2">
      <c r="A38" s="25"/>
      <c r="B38" s="108" t="s">
        <v>38</v>
      </c>
      <c r="C38" s="63">
        <f>IF(ISERROR(COUNTIF(D38:S38,"Ja")/COUNTA(D38:S38)),0,(COUNTIF(D38:S38,"Ja")/COUNTA(D38:S38)))</f>
        <v>0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1:19" s="22" customFormat="1" ht="26.25" thickBot="1" x14ac:dyDescent="0.25">
      <c r="A39" s="25"/>
      <c r="B39" s="108" t="s">
        <v>41</v>
      </c>
      <c r="C39" s="63">
        <f>IF(ISERROR(COUNTIF(D39:S39,"Ja")/COUNTA(D39:S39)),0,(COUNTIF(D39:S39,"Ja")/COUNTA(D39:S39)))</f>
        <v>0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1:19" s="22" customFormat="1" x14ac:dyDescent="0.2">
      <c r="A40" s="25"/>
      <c r="B40" s="32" t="s">
        <v>77</v>
      </c>
      <c r="C40" s="34" t="s">
        <v>97</v>
      </c>
      <c r="D40" s="26" t="s">
        <v>34</v>
      </c>
      <c r="E40" s="26" t="s">
        <v>34</v>
      </c>
      <c r="F40" s="26" t="s">
        <v>34</v>
      </c>
      <c r="G40" s="26" t="s">
        <v>34</v>
      </c>
      <c r="H40" s="26" t="s">
        <v>34</v>
      </c>
      <c r="I40" s="26" t="s">
        <v>34</v>
      </c>
      <c r="J40" s="26" t="s">
        <v>34</v>
      </c>
      <c r="K40" s="26" t="s">
        <v>34</v>
      </c>
      <c r="L40" s="26" t="s">
        <v>34</v>
      </c>
      <c r="M40" s="26" t="s">
        <v>34</v>
      </c>
      <c r="N40" s="26" t="s">
        <v>34</v>
      </c>
      <c r="O40" s="26" t="s">
        <v>34</v>
      </c>
      <c r="P40" s="26" t="s">
        <v>34</v>
      </c>
      <c r="Q40" s="26" t="s">
        <v>34</v>
      </c>
      <c r="R40" s="26" t="s">
        <v>34</v>
      </c>
      <c r="S40" s="26" t="s">
        <v>34</v>
      </c>
    </row>
    <row r="41" spans="1:19" s="22" customFormat="1" x14ac:dyDescent="0.2">
      <c r="A41" s="25"/>
      <c r="B41" s="108" t="s">
        <v>42</v>
      </c>
      <c r="C41" s="63">
        <f>IF(ISERROR(COUNTIF(D41:S41,"Ja")/COUNTA(D41:S41)),0,(COUNTIF(D41:S41,"Ja")/COUNTA(D41:S41)))</f>
        <v>0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1:19" s="22" customFormat="1" x14ac:dyDescent="0.2">
      <c r="A42" s="25"/>
      <c r="B42" s="108" t="s">
        <v>43</v>
      </c>
      <c r="C42" s="63">
        <f>IF(ISERROR(COUNTIF(D42:S42,"Ja")/COUNTA(D42:S42)),0,(COUNTIF(D42:S42,"Ja")/COUNTA(D42:S42)))</f>
        <v>0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s="22" customFormat="1" ht="13.5" thickBot="1" x14ac:dyDescent="0.25">
      <c r="A43" s="25"/>
      <c r="B43" s="108" t="s">
        <v>44</v>
      </c>
      <c r="C43" s="63">
        <f>IF(ISERROR(COUNTIF(D43:S43,"Ja")/COUNTA(D43:S43)),0,(COUNTIF(D43:S43,"Ja")/COUNTA(D43:S43)))</f>
        <v>0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s="22" customFormat="1" x14ac:dyDescent="0.2">
      <c r="A44" s="25"/>
      <c r="B44" s="32" t="s">
        <v>75</v>
      </c>
      <c r="C44" s="34" t="s">
        <v>97</v>
      </c>
      <c r="D44" s="26" t="s">
        <v>34</v>
      </c>
      <c r="E44" s="26" t="s">
        <v>34</v>
      </c>
      <c r="F44" s="26" t="s">
        <v>34</v>
      </c>
      <c r="G44" s="26" t="s">
        <v>34</v>
      </c>
      <c r="H44" s="26" t="s">
        <v>34</v>
      </c>
      <c r="I44" s="26" t="s">
        <v>34</v>
      </c>
      <c r="J44" s="26" t="s">
        <v>34</v>
      </c>
      <c r="K44" s="26" t="s">
        <v>34</v>
      </c>
      <c r="L44" s="26" t="s">
        <v>34</v>
      </c>
      <c r="M44" s="26" t="s">
        <v>34</v>
      </c>
      <c r="N44" s="26" t="s">
        <v>34</v>
      </c>
      <c r="O44" s="26" t="s">
        <v>34</v>
      </c>
      <c r="P44" s="26" t="s">
        <v>34</v>
      </c>
      <c r="Q44" s="26" t="s">
        <v>34</v>
      </c>
      <c r="R44" s="26" t="s">
        <v>34</v>
      </c>
      <c r="S44" s="26" t="s">
        <v>34</v>
      </c>
    </row>
    <row r="45" spans="1:19" s="22" customFormat="1" x14ac:dyDescent="0.2">
      <c r="A45" s="25"/>
      <c r="B45" s="108" t="s">
        <v>45</v>
      </c>
      <c r="C45" s="63">
        <f>IF(ISERROR(COUNTIF(D45:S45,"Ja")/COUNTA(D45:S45)),0,(COUNTIF(D45:S45,"Ja")/COUNTA(D45:S45)))</f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s="22" customFormat="1" x14ac:dyDescent="0.2">
      <c r="A46" s="25"/>
      <c r="B46" s="108" t="s">
        <v>46</v>
      </c>
      <c r="C46" s="63">
        <f>IF(ISERROR(COUNTIF(D46:S46,"Ja")/COUNTA(D46:S46)),0,(COUNTIF(D46:S46,"Ja")/COUNTA(D46:S46)))</f>
        <v>0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s="22" customFormat="1" ht="25.5" x14ac:dyDescent="0.2">
      <c r="A47" s="25"/>
      <c r="B47" s="108" t="s">
        <v>47</v>
      </c>
      <c r="C47" s="63">
        <f>IF(ISERROR(COUNTIF(D47:S47,"Ja")/COUNTA(D47:S47)),0,(COUNTIF(D47:S47,"Ja")/COUNTA(D47:S47)))</f>
        <v>0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s="22" customFormat="1" ht="26.25" thickBot="1" x14ac:dyDescent="0.25">
      <c r="A48" s="25"/>
      <c r="B48" s="108" t="s">
        <v>48</v>
      </c>
      <c r="C48" s="63">
        <f>IF(ISERROR(COUNTIF(D48:S48,"Ja")/COUNTA(D48:S48)),0,(COUNTIF(D48:S48,"Ja")/COUNTA(D48:S48)))</f>
        <v>0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19" s="22" customFormat="1" x14ac:dyDescent="0.2">
      <c r="A49" s="25"/>
      <c r="B49" s="32" t="s">
        <v>76</v>
      </c>
      <c r="C49" s="34" t="s">
        <v>97</v>
      </c>
      <c r="D49" s="26" t="s">
        <v>34</v>
      </c>
      <c r="E49" s="26" t="s">
        <v>34</v>
      </c>
      <c r="F49" s="26" t="s">
        <v>34</v>
      </c>
      <c r="G49" s="26" t="s">
        <v>34</v>
      </c>
      <c r="H49" s="26" t="s">
        <v>34</v>
      </c>
      <c r="I49" s="26" t="s">
        <v>34</v>
      </c>
      <c r="J49" s="26" t="s">
        <v>34</v>
      </c>
      <c r="K49" s="26" t="s">
        <v>34</v>
      </c>
      <c r="L49" s="26" t="s">
        <v>34</v>
      </c>
      <c r="M49" s="26" t="s">
        <v>34</v>
      </c>
      <c r="N49" s="26" t="s">
        <v>34</v>
      </c>
      <c r="O49" s="26" t="s">
        <v>34</v>
      </c>
      <c r="P49" s="26" t="s">
        <v>34</v>
      </c>
      <c r="Q49" s="26" t="s">
        <v>34</v>
      </c>
      <c r="R49" s="26" t="s">
        <v>34</v>
      </c>
      <c r="S49" s="26" t="s">
        <v>34</v>
      </c>
    </row>
    <row r="50" spans="1:19" s="22" customFormat="1" x14ac:dyDescent="0.2">
      <c r="A50" s="25"/>
      <c r="B50" s="108" t="s">
        <v>49</v>
      </c>
      <c r="C50" s="63">
        <f t="shared" ref="C50:C55" si="4">IF(ISERROR(COUNTIF(D50:S50,"Ja")/COUNTA(D50:S50)),0,(COUNTIF(D50:S50,"Ja")/COUNTA(D50:S50)))</f>
        <v>0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1:19" s="22" customFormat="1" x14ac:dyDescent="0.2">
      <c r="A51" s="25"/>
      <c r="B51" s="108" t="s">
        <v>50</v>
      </c>
      <c r="C51" s="63">
        <f t="shared" si="4"/>
        <v>0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1:19" s="22" customFormat="1" x14ac:dyDescent="0.2">
      <c r="A52" s="25"/>
      <c r="B52" s="108" t="s">
        <v>51</v>
      </c>
      <c r="C52" s="63">
        <f t="shared" si="4"/>
        <v>0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1:19" s="22" customFormat="1" x14ac:dyDescent="0.2">
      <c r="A53" s="25"/>
      <c r="B53" s="108" t="s">
        <v>52</v>
      </c>
      <c r="C53" s="63">
        <f t="shared" si="4"/>
        <v>0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1:19" s="22" customFormat="1" ht="25.5" x14ac:dyDescent="0.2">
      <c r="A54" s="25"/>
      <c r="B54" s="108" t="s">
        <v>53</v>
      </c>
      <c r="C54" s="63">
        <f t="shared" si="4"/>
        <v>0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1:19" s="22" customFormat="1" ht="13.5" thickBot="1" x14ac:dyDescent="0.25">
      <c r="A55" s="25"/>
      <c r="B55" s="108" t="s">
        <v>54</v>
      </c>
      <c r="C55" s="63">
        <f t="shared" si="4"/>
        <v>0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1:19" s="22" customFormat="1" x14ac:dyDescent="0.2">
      <c r="A56" s="25"/>
      <c r="B56" s="32" t="s">
        <v>78</v>
      </c>
      <c r="C56" s="34" t="s">
        <v>97</v>
      </c>
      <c r="D56" s="26" t="s">
        <v>34</v>
      </c>
      <c r="E56" s="26" t="s">
        <v>34</v>
      </c>
      <c r="F56" s="26" t="s">
        <v>34</v>
      </c>
      <c r="G56" s="26" t="s">
        <v>34</v>
      </c>
      <c r="H56" s="26" t="s">
        <v>34</v>
      </c>
      <c r="I56" s="26" t="s">
        <v>34</v>
      </c>
      <c r="J56" s="26" t="s">
        <v>34</v>
      </c>
      <c r="K56" s="26" t="s">
        <v>34</v>
      </c>
      <c r="L56" s="26" t="s">
        <v>34</v>
      </c>
      <c r="M56" s="26" t="s">
        <v>34</v>
      </c>
      <c r="N56" s="26" t="s">
        <v>34</v>
      </c>
      <c r="O56" s="26" t="s">
        <v>34</v>
      </c>
      <c r="P56" s="26" t="s">
        <v>34</v>
      </c>
      <c r="Q56" s="26" t="s">
        <v>34</v>
      </c>
      <c r="R56" s="26" t="s">
        <v>34</v>
      </c>
      <c r="S56" s="26" t="s">
        <v>34</v>
      </c>
    </row>
    <row r="57" spans="1:19" s="22" customFormat="1" ht="25.5" x14ac:dyDescent="0.2">
      <c r="A57" s="25"/>
      <c r="B57" s="108" t="s">
        <v>55</v>
      </c>
      <c r="C57" s="63">
        <f>IF(ISERROR(COUNTIF(D57:S57,"Ja")/COUNTA(D57:S57)),0,(COUNTIF(D57:S57,"Ja")/COUNTA(D57:S57)))</f>
        <v>0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1:19" s="22" customFormat="1" x14ac:dyDescent="0.2">
      <c r="A58" s="25"/>
      <c r="B58" s="108" t="s">
        <v>56</v>
      </c>
      <c r="C58" s="63">
        <f>IF(ISERROR(COUNTIF(D58:S58,"Ja")/COUNTA(D58:S58)),0,(COUNTIF(D58:S58,"Ja")/COUNTA(D58:S58)))</f>
        <v>0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1:19" s="22" customFormat="1" ht="26.25" thickBot="1" x14ac:dyDescent="0.25">
      <c r="A59" s="25"/>
      <c r="B59" s="108" t="s">
        <v>57</v>
      </c>
      <c r="C59" s="63">
        <f>IF(ISERROR(COUNTIF(D59:S59,"Ja")/COUNTA(D59:S59)),0,(COUNTIF(D59:S59,"Ja")/COUNTA(D59:S59)))</f>
        <v>0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1:19" s="22" customFormat="1" x14ac:dyDescent="0.2">
      <c r="A60" s="25"/>
      <c r="B60" s="32" t="s">
        <v>79</v>
      </c>
      <c r="C60" s="34" t="s">
        <v>97</v>
      </c>
      <c r="D60" s="26" t="s">
        <v>34</v>
      </c>
      <c r="E60" s="26" t="s">
        <v>34</v>
      </c>
      <c r="F60" s="26" t="s">
        <v>34</v>
      </c>
      <c r="G60" s="26" t="s">
        <v>34</v>
      </c>
      <c r="H60" s="26" t="s">
        <v>34</v>
      </c>
      <c r="I60" s="26" t="s">
        <v>34</v>
      </c>
      <c r="J60" s="26" t="s">
        <v>34</v>
      </c>
      <c r="K60" s="26" t="s">
        <v>34</v>
      </c>
      <c r="L60" s="26" t="s">
        <v>34</v>
      </c>
      <c r="M60" s="26" t="s">
        <v>34</v>
      </c>
      <c r="N60" s="26" t="s">
        <v>34</v>
      </c>
      <c r="O60" s="26" t="s">
        <v>34</v>
      </c>
      <c r="P60" s="26" t="s">
        <v>34</v>
      </c>
      <c r="Q60" s="26" t="s">
        <v>34</v>
      </c>
      <c r="R60" s="26" t="s">
        <v>34</v>
      </c>
      <c r="S60" s="26" t="s">
        <v>34</v>
      </c>
    </row>
    <row r="61" spans="1:19" s="22" customFormat="1" x14ac:dyDescent="0.2">
      <c r="A61" s="25"/>
      <c r="B61" s="108" t="s">
        <v>95</v>
      </c>
      <c r="C61" s="63">
        <f>IF(ISERROR(COUNTIF(D61:S61,"Ja")/COUNTA(D61:S61)),0,(COUNTIF(D61:S61,"Ja")/COUNTA(D61:S61)))</f>
        <v>0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1:19" s="22" customFormat="1" ht="25.5" x14ac:dyDescent="0.2">
      <c r="A62" s="25"/>
      <c r="B62" s="108" t="s">
        <v>59</v>
      </c>
      <c r="C62" s="63">
        <f>IF(ISERROR(COUNTIF(D62:S62,"Ja")/COUNTA(D62:S62)),0,(COUNTIF(D62:S62,"Ja")/COUNTA(D62:S62)))</f>
        <v>0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1:19" s="22" customFormat="1" x14ac:dyDescent="0.2">
      <c r="A63" s="25"/>
      <c r="B63" s="108" t="s">
        <v>60</v>
      </c>
      <c r="C63" s="63">
        <f>IF(ISERROR(COUNTIF(D63:S63,"Ja")/COUNTA(D63:S63)),0,(COUNTIF(D63:S63,"Ja")/COUNTA(D63:S63)))</f>
        <v>0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1:19" s="22" customFormat="1" ht="26.25" thickBot="1" x14ac:dyDescent="0.25">
      <c r="A64" s="25"/>
      <c r="B64" s="18" t="s">
        <v>61</v>
      </c>
      <c r="C64" s="63">
        <f>IF(ISERROR(COUNTIF(D64:S64,"Ja")/COUNTA(D64:S64)),0,(COUNTIF(D64:S64,"Ja")/COUNTA(D64:S64)))</f>
        <v>0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</row>
    <row r="65" spans="1:19" s="12" customFormat="1" ht="24" thickBot="1" x14ac:dyDescent="0.3">
      <c r="A65"/>
      <c r="B65" s="196" t="str">
        <f>"Møterom "&amp;"- "&amp;'Liste og vekting'!C65*100&amp;"%"</f>
        <v>Møterom - 25%</v>
      </c>
      <c r="C65" s="197"/>
      <c r="D65" s="64">
        <f t="shared" ref="D65:S65" si="5">+D11</f>
        <v>0</v>
      </c>
      <c r="E65" s="64">
        <f t="shared" si="5"/>
        <v>0</v>
      </c>
      <c r="F65" s="64">
        <f t="shared" si="5"/>
        <v>0</v>
      </c>
      <c r="G65" s="64">
        <f t="shared" si="5"/>
        <v>0</v>
      </c>
      <c r="H65" s="64">
        <f t="shared" si="5"/>
        <v>0</v>
      </c>
      <c r="I65" s="64">
        <f t="shared" si="5"/>
        <v>0</v>
      </c>
      <c r="J65" s="64">
        <f t="shared" si="5"/>
        <v>0</v>
      </c>
      <c r="K65" s="64">
        <f t="shared" si="5"/>
        <v>0</v>
      </c>
      <c r="L65" s="64">
        <f t="shared" si="5"/>
        <v>0</v>
      </c>
      <c r="M65" s="64">
        <f t="shared" si="5"/>
        <v>0</v>
      </c>
      <c r="N65" s="64">
        <f t="shared" si="5"/>
        <v>0</v>
      </c>
      <c r="O65" s="64">
        <f t="shared" si="5"/>
        <v>0</v>
      </c>
      <c r="P65" s="64">
        <f t="shared" si="5"/>
        <v>0</v>
      </c>
      <c r="Q65" s="64">
        <f t="shared" si="5"/>
        <v>0</v>
      </c>
      <c r="R65" s="64">
        <f t="shared" si="5"/>
        <v>0</v>
      </c>
      <c r="S65" s="64">
        <f t="shared" si="5"/>
        <v>0</v>
      </c>
    </row>
    <row r="66" spans="1:19" s="22" customFormat="1" ht="18" x14ac:dyDescent="0.2">
      <c r="B66" s="41" t="str">
        <f>"Pris "&amp;"- "&amp;'Liste og vekting'!D66*100&amp;"%"</f>
        <v>Pris - 60%</v>
      </c>
      <c r="C66" s="47" t="s">
        <v>87</v>
      </c>
      <c r="D66" s="40" t="s">
        <v>33</v>
      </c>
      <c r="E66" s="40" t="s">
        <v>33</v>
      </c>
      <c r="F66" s="40" t="s">
        <v>33</v>
      </c>
      <c r="G66" s="40" t="s">
        <v>33</v>
      </c>
      <c r="H66" s="40" t="s">
        <v>33</v>
      </c>
      <c r="I66" s="40" t="s">
        <v>33</v>
      </c>
      <c r="J66" s="40" t="s">
        <v>33</v>
      </c>
      <c r="K66" s="40" t="s">
        <v>33</v>
      </c>
      <c r="L66" s="40" t="s">
        <v>33</v>
      </c>
      <c r="M66" s="40" t="s">
        <v>33</v>
      </c>
      <c r="N66" s="40" t="s">
        <v>33</v>
      </c>
      <c r="O66" s="40" t="s">
        <v>33</v>
      </c>
      <c r="P66" s="40" t="s">
        <v>33</v>
      </c>
      <c r="Q66" s="40" t="s">
        <v>33</v>
      </c>
      <c r="R66" s="40" t="s">
        <v>33</v>
      </c>
      <c r="S66" s="40" t="s">
        <v>33</v>
      </c>
    </row>
    <row r="67" spans="1:19" s="22" customFormat="1" x14ac:dyDescent="0.2">
      <c r="A67" s="25"/>
      <c r="B67" s="36" t="s">
        <v>101</v>
      </c>
      <c r="C67" s="103" t="str">
        <f>IF(D67&gt;0,AVERAGE(D67:S67)," ")</f>
        <v xml:space="preserve"> </v>
      </c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:19" s="22" customFormat="1" x14ac:dyDescent="0.2">
      <c r="A68" s="25"/>
      <c r="B68" s="36" t="s">
        <v>102</v>
      </c>
      <c r="C68" s="103" t="str">
        <f>IF(D68&gt;0,AVERAGE(D68:S68)," ")</f>
        <v xml:space="preserve"> 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:19" s="22" customFormat="1" x14ac:dyDescent="0.2">
      <c r="A69" s="25"/>
      <c r="B69" s="36" t="s">
        <v>103</v>
      </c>
      <c r="C69" s="103" t="str">
        <f>IF(D69&gt;0,AVERAGE(D69:S69)," ")</f>
        <v xml:space="preserve"> 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:19" s="22" customFormat="1" ht="18" x14ac:dyDescent="0.2">
      <c r="B70" s="41" t="str">
        <f>"Servicegrad og kapasitet "&amp;"- "&amp;'Liste og vekting'!D71*100&amp;"%"</f>
        <v>Servicegrad og kapasitet - 40%</v>
      </c>
      <c r="C70" s="42"/>
      <c r="D70" s="40" t="s">
        <v>100</v>
      </c>
      <c r="E70" s="40" t="s">
        <v>100</v>
      </c>
      <c r="F70" s="40" t="s">
        <v>100</v>
      </c>
      <c r="G70" s="40" t="s">
        <v>100</v>
      </c>
      <c r="H70" s="40" t="s">
        <v>100</v>
      </c>
      <c r="I70" s="40" t="s">
        <v>100</v>
      </c>
      <c r="J70" s="40" t="s">
        <v>100</v>
      </c>
      <c r="K70" s="40" t="s">
        <v>100</v>
      </c>
      <c r="L70" s="40" t="s">
        <v>100</v>
      </c>
      <c r="M70" s="40" t="s">
        <v>100</v>
      </c>
      <c r="N70" s="40" t="s">
        <v>100</v>
      </c>
      <c r="O70" s="40" t="s">
        <v>100</v>
      </c>
      <c r="P70" s="40" t="s">
        <v>100</v>
      </c>
      <c r="Q70" s="40" t="s">
        <v>100</v>
      </c>
      <c r="R70" s="40" t="s">
        <v>100</v>
      </c>
      <c r="S70" s="40" t="s">
        <v>100</v>
      </c>
    </row>
    <row r="71" spans="1:19" s="22" customFormat="1" ht="15" x14ac:dyDescent="0.2">
      <c r="A71" s="25"/>
      <c r="B71" s="93" t="s">
        <v>10</v>
      </c>
      <c r="C71" s="94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1:19" s="22" customFormat="1" ht="15" x14ac:dyDescent="0.2">
      <c r="A72" s="25"/>
      <c r="B72" s="15" t="s">
        <v>96</v>
      </c>
      <c r="C72" s="30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</row>
    <row r="73" spans="1:19" s="22" customFormat="1" ht="25.5" x14ac:dyDescent="0.2">
      <c r="A73" s="25"/>
      <c r="B73" s="92" t="s">
        <v>80</v>
      </c>
      <c r="C73" s="47" t="s">
        <v>98</v>
      </c>
      <c r="D73" s="40" t="s">
        <v>83</v>
      </c>
      <c r="E73" s="40" t="s">
        <v>83</v>
      </c>
      <c r="F73" s="40" t="s">
        <v>83</v>
      </c>
      <c r="G73" s="40" t="s">
        <v>83</v>
      </c>
      <c r="H73" s="40" t="s">
        <v>83</v>
      </c>
      <c r="I73" s="40" t="s">
        <v>83</v>
      </c>
      <c r="J73" s="40" t="s">
        <v>83</v>
      </c>
      <c r="K73" s="40" t="s">
        <v>83</v>
      </c>
      <c r="L73" s="40" t="s">
        <v>83</v>
      </c>
      <c r="M73" s="40" t="s">
        <v>83</v>
      </c>
      <c r="N73" s="40" t="s">
        <v>83</v>
      </c>
      <c r="O73" s="40" t="s">
        <v>83</v>
      </c>
      <c r="P73" s="40" t="s">
        <v>83</v>
      </c>
      <c r="Q73" s="40" t="s">
        <v>83</v>
      </c>
      <c r="R73" s="40" t="s">
        <v>83</v>
      </c>
      <c r="S73" s="40" t="s">
        <v>83</v>
      </c>
    </row>
    <row r="74" spans="1:19" s="22" customFormat="1" x14ac:dyDescent="0.2">
      <c r="A74" s="25"/>
      <c r="B74" s="36" t="s">
        <v>81</v>
      </c>
      <c r="C74" s="43">
        <f>SUM(D74:S74)</f>
        <v>0</v>
      </c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1:19" s="22" customFormat="1" ht="13.5" thickBot="1" x14ac:dyDescent="0.25">
      <c r="A75" s="25"/>
      <c r="B75" s="37" t="s">
        <v>82</v>
      </c>
      <c r="C75" s="67">
        <f>SUM(D75:S75)</f>
        <v>0</v>
      </c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</row>
    <row r="76" spans="1:19" ht="15" x14ac:dyDescent="0.2">
      <c r="A76" s="6"/>
      <c r="B76" s="8"/>
      <c r="C76" s="9"/>
      <c r="N76" s="9"/>
    </row>
    <row r="78" spans="1:19" x14ac:dyDescent="0.2">
      <c r="B78" s="6"/>
      <c r="C78" s="11"/>
      <c r="N78" s="11"/>
    </row>
  </sheetData>
  <sheetProtection sheet="1" objects="1" scenarios="1" selectLockedCells="1"/>
  <mergeCells count="8">
    <mergeCell ref="B11:C11"/>
    <mergeCell ref="B65:C65"/>
    <mergeCell ref="C3:D3"/>
    <mergeCell ref="B5:C6"/>
    <mergeCell ref="B7:C7"/>
    <mergeCell ref="B8:C8"/>
    <mergeCell ref="B9:C9"/>
    <mergeCell ref="B10:C10"/>
  </mergeCells>
  <conditionalFormatting sqref="D8:S10">
    <cfRule type="cellIs" dxfId="5" priority="1" operator="equal">
      <formula>"Ja, kravet er tilfredsstilt"</formula>
    </cfRule>
    <cfRule type="cellIs" dxfId="4" priority="2" operator="equal">
      <formula>"Nei, kravet er ikke tilfredsstilt"</formula>
    </cfRule>
  </conditionalFormatting>
  <dataValidations count="4">
    <dataValidation type="list" allowBlank="1" showInputMessage="1" showErrorMessage="1" sqref="D61:S64 D31:S33 D36:S39 D41:S43 D45:S48 D50:S55 D57:S59">
      <formula1>Svar</formula1>
    </dataValidation>
    <dataValidation type="list" allowBlank="1" showInputMessage="1" showErrorMessage="1" errorTitle="Besvares kun med Ja eller Nei" error="Svarene kan skrives inn direkte med Ja eller Nei eller velges fra rullegardinen til høyre for cellen." sqref="D23:S29">
      <formula1>Svar</formula1>
    </dataValidation>
    <dataValidation type="whole" operator="greaterThanOrEqual" allowBlank="1" showInputMessage="1" showErrorMessage="1" errorTitle="Angi antall rom med heltall" error="Kun heltall tillates i disse cellene." sqref="D18:S21">
      <formula1>0</formula1>
    </dataValidation>
    <dataValidation type="list" allowBlank="1" showInputMessage="1" showErrorMessage="1" errorTitle="Krav må tilfredsstilles" error="Hvis hotellet ikke kan tilfredsstille absolutte krav, vil hotellet tas ut av evalueringen" sqref="D8:S10">
      <formula1>Krav</formula1>
    </dataValidation>
  </dataValidations>
  <pageMargins left="0.78740157499999996" right="0.78740157499999996" top="0.984251969" bottom="0.984251969" header="0.5" footer="0.5"/>
  <pageSetup paperSize="9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78"/>
  <sheetViews>
    <sheetView showGridLines="0" showZeros="0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5" sqref="B5:C6"/>
    </sheetView>
  </sheetViews>
  <sheetFormatPr baseColWidth="10" defaultRowHeight="12.75" x14ac:dyDescent="0.2"/>
  <cols>
    <col min="1" max="1" width="1.7109375" style="5" customWidth="1"/>
    <col min="2" max="2" width="57.140625" style="5" customWidth="1"/>
    <col min="3" max="3" width="16.85546875" style="10" customWidth="1"/>
    <col min="4" max="4" width="27.42578125" style="10" customWidth="1"/>
    <col min="5" max="19" width="25.7109375" style="10" customWidth="1"/>
    <col min="20" max="16384" width="11.42578125" style="5"/>
  </cols>
  <sheetData>
    <row r="2" spans="1:19" ht="13.5" thickBot="1" x14ac:dyDescent="0.25"/>
    <row r="3" spans="1:19" ht="16.5" thickBot="1" x14ac:dyDescent="0.3">
      <c r="B3" s="33" t="s">
        <v>30</v>
      </c>
      <c r="C3" s="198" t="e">
        <f>VLOOKUP(B3,[0]!Destinasjoner,2,FALSE)&amp;" overnattingsdøgn"</f>
        <v>#REF!</v>
      </c>
      <c r="D3" s="199"/>
    </row>
    <row r="4" spans="1:19" ht="13.5" thickBot="1" x14ac:dyDescent="0.25"/>
    <row r="5" spans="1:19" s="13" customFormat="1" ht="15.75" customHeight="1" x14ac:dyDescent="0.2">
      <c r="A5" s="16"/>
      <c r="B5" s="200" t="e">
        <f>+#REF!</f>
        <v>#REF!</v>
      </c>
      <c r="C5" s="201"/>
      <c r="D5" s="66" t="s">
        <v>22</v>
      </c>
      <c r="E5" s="66" t="s">
        <v>22</v>
      </c>
      <c r="F5" s="66" t="s">
        <v>22</v>
      </c>
      <c r="G5" s="66" t="s">
        <v>22</v>
      </c>
      <c r="H5" s="66" t="s">
        <v>22</v>
      </c>
      <c r="I5" s="66" t="s">
        <v>22</v>
      </c>
      <c r="J5" s="66" t="s">
        <v>22</v>
      </c>
      <c r="K5" s="66" t="s">
        <v>22</v>
      </c>
      <c r="L5" s="66" t="s">
        <v>22</v>
      </c>
      <c r="M5" s="66" t="s">
        <v>22</v>
      </c>
      <c r="N5" s="66" t="s">
        <v>22</v>
      </c>
      <c r="O5" s="66" t="s">
        <v>22</v>
      </c>
      <c r="P5" s="66" t="s">
        <v>22</v>
      </c>
      <c r="Q5" s="66" t="s">
        <v>22</v>
      </c>
      <c r="R5" s="66" t="s">
        <v>22</v>
      </c>
      <c r="S5" s="66" t="s">
        <v>22</v>
      </c>
    </row>
    <row r="6" spans="1:19" s="14" customFormat="1" ht="15.75" customHeight="1" thickBot="1" x14ac:dyDescent="0.3">
      <c r="A6" s="2"/>
      <c r="B6" s="202"/>
      <c r="C6" s="203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s="22" customFormat="1" ht="38.25" x14ac:dyDescent="0.2">
      <c r="B7" s="204" t="s">
        <v>66</v>
      </c>
      <c r="C7" s="205"/>
      <c r="D7" s="65" t="s">
        <v>73</v>
      </c>
      <c r="E7" s="65" t="s">
        <v>73</v>
      </c>
      <c r="F7" s="65" t="s">
        <v>73</v>
      </c>
      <c r="G7" s="65" t="s">
        <v>73</v>
      </c>
      <c r="H7" s="65" t="s">
        <v>73</v>
      </c>
      <c r="I7" s="65" t="s">
        <v>73</v>
      </c>
      <c r="J7" s="65" t="s">
        <v>73</v>
      </c>
      <c r="K7" s="65" t="s">
        <v>73</v>
      </c>
      <c r="L7" s="65" t="s">
        <v>73</v>
      </c>
      <c r="M7" s="65" t="s">
        <v>73</v>
      </c>
      <c r="N7" s="65" t="s">
        <v>73</v>
      </c>
      <c r="O7" s="65" t="s">
        <v>73</v>
      </c>
      <c r="P7" s="65" t="s">
        <v>73</v>
      </c>
      <c r="Q7" s="65" t="s">
        <v>73</v>
      </c>
      <c r="R7" s="65" t="s">
        <v>73</v>
      </c>
      <c r="S7" s="65" t="s">
        <v>73</v>
      </c>
    </row>
    <row r="8" spans="1:19" s="14" customFormat="1" ht="15" x14ac:dyDescent="0.25">
      <c r="A8" s="2"/>
      <c r="B8" s="206" t="s">
        <v>67</v>
      </c>
      <c r="C8" s="207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s="14" customFormat="1" ht="15" x14ac:dyDescent="0.25">
      <c r="A9" s="2"/>
      <c r="B9" s="206" t="s">
        <v>68</v>
      </c>
      <c r="C9" s="207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 s="14" customFormat="1" ht="15.75" thickBot="1" x14ac:dyDescent="0.3">
      <c r="A10" s="2"/>
      <c r="B10" s="208" t="s">
        <v>69</v>
      </c>
      <c r="C10" s="209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19" s="12" customFormat="1" ht="24" thickBot="1" x14ac:dyDescent="0.25">
      <c r="A11"/>
      <c r="B11" s="194" t="str">
        <f>"Overnatting - "&amp;'Liste og vekting'!C10*100&amp;"%"</f>
        <v>Overnatting - 75%</v>
      </c>
      <c r="C11" s="195"/>
      <c r="D11" s="68">
        <f t="shared" ref="D11:S11" si="0">+D6</f>
        <v>0</v>
      </c>
      <c r="E11" s="68">
        <f t="shared" si="0"/>
        <v>0</v>
      </c>
      <c r="F11" s="68">
        <f t="shared" si="0"/>
        <v>0</v>
      </c>
      <c r="G11" s="68">
        <f t="shared" si="0"/>
        <v>0</v>
      </c>
      <c r="H11" s="68">
        <f t="shared" si="0"/>
        <v>0</v>
      </c>
      <c r="I11" s="68">
        <f t="shared" si="0"/>
        <v>0</v>
      </c>
      <c r="J11" s="68">
        <f t="shared" si="0"/>
        <v>0</v>
      </c>
      <c r="K11" s="68">
        <f t="shared" si="0"/>
        <v>0</v>
      </c>
      <c r="L11" s="68">
        <f t="shared" si="0"/>
        <v>0</v>
      </c>
      <c r="M11" s="68">
        <f t="shared" si="0"/>
        <v>0</v>
      </c>
      <c r="N11" s="68">
        <f t="shared" si="0"/>
        <v>0</v>
      </c>
      <c r="O11" s="68">
        <f t="shared" si="0"/>
        <v>0</v>
      </c>
      <c r="P11" s="68">
        <f t="shared" si="0"/>
        <v>0</v>
      </c>
      <c r="Q11" s="68">
        <f t="shared" si="0"/>
        <v>0</v>
      </c>
      <c r="R11" s="68">
        <f t="shared" si="0"/>
        <v>0</v>
      </c>
      <c r="S11" s="68">
        <f t="shared" si="0"/>
        <v>0</v>
      </c>
    </row>
    <row r="12" spans="1:19" s="22" customFormat="1" ht="18" x14ac:dyDescent="0.2">
      <c r="B12" s="41" t="str">
        <f>"Pris "&amp;"- "&amp;'Liste og vekting'!D11*100&amp;"%"</f>
        <v>Pris - 60%</v>
      </c>
      <c r="C12" s="47" t="s">
        <v>87</v>
      </c>
      <c r="D12" s="40" t="s">
        <v>33</v>
      </c>
      <c r="E12" s="40" t="s">
        <v>33</v>
      </c>
      <c r="F12" s="40" t="s">
        <v>33</v>
      </c>
      <c r="G12" s="40" t="s">
        <v>33</v>
      </c>
      <c r="H12" s="40" t="s">
        <v>33</v>
      </c>
      <c r="I12" s="40" t="s">
        <v>33</v>
      </c>
      <c r="J12" s="40" t="s">
        <v>33</v>
      </c>
      <c r="K12" s="40" t="s">
        <v>33</v>
      </c>
      <c r="L12" s="40" t="s">
        <v>33</v>
      </c>
      <c r="M12" s="40" t="s">
        <v>33</v>
      </c>
      <c r="N12" s="40" t="s">
        <v>33</v>
      </c>
      <c r="O12" s="40" t="s">
        <v>33</v>
      </c>
      <c r="P12" s="40" t="s">
        <v>33</v>
      </c>
      <c r="Q12" s="40" t="s">
        <v>33</v>
      </c>
      <c r="R12" s="40" t="s">
        <v>33</v>
      </c>
      <c r="S12" s="40" t="s">
        <v>33</v>
      </c>
    </row>
    <row r="13" spans="1:19" s="22" customFormat="1" x14ac:dyDescent="0.2">
      <c r="A13" s="24"/>
      <c r="B13" s="3" t="str">
        <f>"Pris tirsdag og onsdag "&amp;"(Vektes med "&amp;'Liste og vekting'!E12*100&amp;"%)"</f>
        <v>Pris tirsdag og onsdag (Vektes med 60%)</v>
      </c>
      <c r="C13" s="105">
        <f>IF(SUM(D13:S13)&gt;0,AVERAGE(D13:S13),0)</f>
        <v>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spans="1:19" s="22" customFormat="1" x14ac:dyDescent="0.2">
      <c r="A14" s="25"/>
      <c r="B14" s="4" t="str">
        <f>"Pris øvrige dager "&amp;"(Vektes med "&amp;'Liste og vekting'!E13*100&amp;"%)"</f>
        <v>Pris øvrige dager (Vektes med 40%)</v>
      </c>
      <c r="C14" s="105">
        <f>IF(SUM(D14:S14)&gt;0,AVERAGE(D14:S14),0)</f>
        <v>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s="22" customFormat="1" x14ac:dyDescent="0.2">
      <c r="A15" s="25"/>
      <c r="B15" s="38" t="s">
        <v>99</v>
      </c>
      <c r="C15" s="105">
        <f>IF(SUM(D15:S15)&gt;0,AVERAGE(D15:S15)*20,0)</f>
        <v>0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1:19" s="22" customFormat="1" x14ac:dyDescent="0.2">
      <c r="A16" s="25"/>
      <c r="B16" s="38" t="s">
        <v>89</v>
      </c>
      <c r="C16" s="107" t="str">
        <f>IF(((C13*0.6)+(C14*0.4)+C15)=0,"  ",IF(ISERROR((C13*0.6)+(C14*0.4)+C15),0,((C13*0.6)+(C14*0.4)+C15)))</f>
        <v xml:space="preserve">  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22" customFormat="1" ht="25.5" x14ac:dyDescent="0.2">
      <c r="A17" s="25"/>
      <c r="B17" s="23" t="str">
        <f>"Servicegrad og kapasitet "&amp;"- "&amp;'Liste og vekting'!D16*100&amp;"%"</f>
        <v>Servicegrad og kapasitet - 20%</v>
      </c>
      <c r="C17" s="47" t="s">
        <v>88</v>
      </c>
      <c r="D17" s="31" t="str">
        <f t="shared" ref="D17:S17" si="1">"Oppgi antall rom
"&amp;D11</f>
        <v>Oppgi antall rom
0</v>
      </c>
      <c r="E17" s="31" t="str">
        <f t="shared" si="1"/>
        <v>Oppgi antall rom
0</v>
      </c>
      <c r="F17" s="31" t="str">
        <f t="shared" si="1"/>
        <v>Oppgi antall rom
0</v>
      </c>
      <c r="G17" s="31" t="str">
        <f t="shared" si="1"/>
        <v>Oppgi antall rom
0</v>
      </c>
      <c r="H17" s="31" t="str">
        <f t="shared" si="1"/>
        <v>Oppgi antall rom
0</v>
      </c>
      <c r="I17" s="31" t="str">
        <f t="shared" si="1"/>
        <v>Oppgi antall rom
0</v>
      </c>
      <c r="J17" s="31" t="str">
        <f t="shared" si="1"/>
        <v>Oppgi antall rom
0</v>
      </c>
      <c r="K17" s="31" t="str">
        <f t="shared" si="1"/>
        <v>Oppgi antall rom
0</v>
      </c>
      <c r="L17" s="31" t="str">
        <f t="shared" si="1"/>
        <v>Oppgi antall rom
0</v>
      </c>
      <c r="M17" s="31" t="str">
        <f t="shared" si="1"/>
        <v>Oppgi antall rom
0</v>
      </c>
      <c r="N17" s="31" t="str">
        <f t="shared" si="1"/>
        <v>Oppgi antall rom
0</v>
      </c>
      <c r="O17" s="31" t="str">
        <f t="shared" si="1"/>
        <v>Oppgi antall rom
0</v>
      </c>
      <c r="P17" s="31" t="str">
        <f t="shared" si="1"/>
        <v>Oppgi antall rom
0</v>
      </c>
      <c r="Q17" s="31" t="str">
        <f t="shared" si="1"/>
        <v>Oppgi antall rom
0</v>
      </c>
      <c r="R17" s="31" t="str">
        <f t="shared" si="1"/>
        <v>Oppgi antall rom
0</v>
      </c>
      <c r="S17" s="31" t="str">
        <f t="shared" si="1"/>
        <v>Oppgi antall rom
0</v>
      </c>
    </row>
    <row r="18" spans="1:19" s="22" customFormat="1" x14ac:dyDescent="0.2">
      <c r="A18" s="25"/>
      <c r="B18" s="15" t="s">
        <v>62</v>
      </c>
      <c r="C18" s="29">
        <f>SUM(D18:S18)</f>
        <v>0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1:19" s="22" customFormat="1" x14ac:dyDescent="0.2">
      <c r="A19" s="25"/>
      <c r="B19" s="15" t="s">
        <v>63</v>
      </c>
      <c r="C19" s="43">
        <f>SUM(D19:S19)</f>
        <v>0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1:19" s="22" customFormat="1" x14ac:dyDescent="0.2">
      <c r="A20" s="25"/>
      <c r="B20" s="15" t="s">
        <v>64</v>
      </c>
      <c r="C20" s="43">
        <f>SUM(D20:S20)</f>
        <v>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1:19" s="22" customFormat="1" ht="13.5" thickBot="1" x14ac:dyDescent="0.25">
      <c r="A21" s="25"/>
      <c r="B21" s="15" t="s">
        <v>65</v>
      </c>
      <c r="C21" s="43">
        <f>SUM(D21:S21)</f>
        <v>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1:19" s="22" customFormat="1" x14ac:dyDescent="0.2">
      <c r="A22" s="25"/>
      <c r="B22" s="20" t="s">
        <v>7</v>
      </c>
      <c r="C22" s="34" t="s">
        <v>97</v>
      </c>
      <c r="D22" s="26" t="s">
        <v>34</v>
      </c>
      <c r="E22" s="26" t="s">
        <v>34</v>
      </c>
      <c r="F22" s="26" t="s">
        <v>34</v>
      </c>
      <c r="G22" s="26" t="s">
        <v>34</v>
      </c>
      <c r="H22" s="26" t="s">
        <v>34</v>
      </c>
      <c r="I22" s="26" t="s">
        <v>34</v>
      </c>
      <c r="J22" s="26" t="s">
        <v>34</v>
      </c>
      <c r="K22" s="26" t="s">
        <v>34</v>
      </c>
      <c r="L22" s="26" t="s">
        <v>34</v>
      </c>
      <c r="M22" s="26" t="s">
        <v>34</v>
      </c>
      <c r="N22" s="26" t="s">
        <v>34</v>
      </c>
      <c r="O22" s="26" t="s">
        <v>34</v>
      </c>
      <c r="P22" s="26" t="s">
        <v>34</v>
      </c>
      <c r="Q22" s="26" t="s">
        <v>34</v>
      </c>
      <c r="R22" s="26" t="s">
        <v>34</v>
      </c>
      <c r="S22" s="26" t="s">
        <v>34</v>
      </c>
    </row>
    <row r="23" spans="1:19" s="22" customFormat="1" x14ac:dyDescent="0.2">
      <c r="A23" s="25"/>
      <c r="B23" s="17" t="s">
        <v>2</v>
      </c>
      <c r="C23" s="63">
        <f>IF(ISERROR(COUNTIF(D23:S23,"Ja")/COUNTA(D23:S23)),0,(COUNTIF(D23:S23,"Ja")/COUNTA(D23:S23)))</f>
        <v>0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1:19" s="22" customFormat="1" x14ac:dyDescent="0.2">
      <c r="A24" s="25"/>
      <c r="B24" s="17" t="s">
        <v>3</v>
      </c>
      <c r="C24" s="63">
        <f t="shared" ref="C24:C33" si="2">IF(ISERROR(COUNTIF(D24:S24,"Ja")/COUNTA(D24:S24)),0,(COUNTIF(D24:S24,"Ja")/COUNTA(D24:S24)))</f>
        <v>0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s="22" customFormat="1" x14ac:dyDescent="0.2">
      <c r="A25" s="25"/>
      <c r="B25" s="17" t="s">
        <v>4</v>
      </c>
      <c r="C25" s="63">
        <f t="shared" si="2"/>
        <v>0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</row>
    <row r="26" spans="1:19" s="22" customFormat="1" x14ac:dyDescent="0.2">
      <c r="A26" s="25"/>
      <c r="B26" s="17" t="s">
        <v>5</v>
      </c>
      <c r="C26" s="63">
        <f t="shared" si="2"/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</row>
    <row r="27" spans="1:19" s="22" customFormat="1" x14ac:dyDescent="0.2">
      <c r="A27" s="25"/>
      <c r="B27" s="17" t="s">
        <v>6</v>
      </c>
      <c r="C27" s="63">
        <f t="shared" si="2"/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1:19" s="22" customFormat="1" x14ac:dyDescent="0.2">
      <c r="A28" s="25"/>
      <c r="B28" s="27" t="s">
        <v>32</v>
      </c>
      <c r="C28" s="63">
        <f t="shared" si="2"/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1:19" s="22" customFormat="1" ht="13.5" thickBot="1" x14ac:dyDescent="0.25">
      <c r="A29" s="25"/>
      <c r="B29" s="18" t="s">
        <v>16</v>
      </c>
      <c r="C29" s="63">
        <f t="shared" si="2"/>
        <v>0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19" s="22" customFormat="1" x14ac:dyDescent="0.2">
      <c r="A30" s="25"/>
      <c r="B30" s="20" t="s">
        <v>17</v>
      </c>
      <c r="C30" s="34" t="s">
        <v>97</v>
      </c>
      <c r="D30" s="26" t="s">
        <v>34</v>
      </c>
      <c r="E30" s="26" t="s">
        <v>34</v>
      </c>
      <c r="F30" s="26" t="s">
        <v>34</v>
      </c>
      <c r="G30" s="26" t="s">
        <v>34</v>
      </c>
      <c r="H30" s="26" t="s">
        <v>34</v>
      </c>
      <c r="I30" s="26" t="s">
        <v>34</v>
      </c>
      <c r="J30" s="26" t="s">
        <v>34</v>
      </c>
      <c r="K30" s="26" t="s">
        <v>34</v>
      </c>
      <c r="L30" s="26" t="s">
        <v>34</v>
      </c>
      <c r="M30" s="26" t="s">
        <v>34</v>
      </c>
      <c r="N30" s="26" t="s">
        <v>34</v>
      </c>
      <c r="O30" s="26" t="s">
        <v>34</v>
      </c>
      <c r="P30" s="26" t="s">
        <v>34</v>
      </c>
      <c r="Q30" s="26" t="s">
        <v>34</v>
      </c>
      <c r="R30" s="26" t="s">
        <v>34</v>
      </c>
      <c r="S30" s="26" t="s">
        <v>34</v>
      </c>
    </row>
    <row r="31" spans="1:19" s="22" customFormat="1" x14ac:dyDescent="0.2">
      <c r="A31" s="25"/>
      <c r="B31" s="17" t="s">
        <v>20</v>
      </c>
      <c r="C31" s="63">
        <f t="shared" si="2"/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</row>
    <row r="32" spans="1:19" s="22" customFormat="1" x14ac:dyDescent="0.2">
      <c r="A32" s="25"/>
      <c r="B32" s="17" t="s">
        <v>19</v>
      </c>
      <c r="C32" s="63">
        <f t="shared" si="2"/>
        <v>0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1:19" s="22" customFormat="1" ht="13.5" thickBot="1" x14ac:dyDescent="0.25">
      <c r="A33" s="25"/>
      <c r="B33" s="28" t="s">
        <v>18</v>
      </c>
      <c r="C33" s="63">
        <f t="shared" si="2"/>
        <v>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1:19" s="22" customFormat="1" ht="18.75" thickBot="1" x14ac:dyDescent="0.25">
      <c r="A34" s="25"/>
      <c r="B34" s="23" t="str">
        <f>"Miljø "&amp;"- "&amp;'Liste og vekting'!D33*100&amp;"%"</f>
        <v>Miljø - 20%</v>
      </c>
      <c r="C34" s="35"/>
      <c r="D34" s="68">
        <f t="shared" ref="D34:S34" si="3">+D6</f>
        <v>0</v>
      </c>
      <c r="E34" s="68">
        <f t="shared" si="3"/>
        <v>0</v>
      </c>
      <c r="F34" s="68">
        <f t="shared" si="3"/>
        <v>0</v>
      </c>
      <c r="G34" s="68">
        <f t="shared" si="3"/>
        <v>0</v>
      </c>
      <c r="H34" s="68">
        <f t="shared" si="3"/>
        <v>0</v>
      </c>
      <c r="I34" s="68">
        <f t="shared" si="3"/>
        <v>0</v>
      </c>
      <c r="J34" s="68">
        <f t="shared" si="3"/>
        <v>0</v>
      </c>
      <c r="K34" s="68">
        <f t="shared" si="3"/>
        <v>0</v>
      </c>
      <c r="L34" s="68">
        <f t="shared" si="3"/>
        <v>0</v>
      </c>
      <c r="M34" s="68">
        <f t="shared" si="3"/>
        <v>0</v>
      </c>
      <c r="N34" s="68">
        <f t="shared" si="3"/>
        <v>0</v>
      </c>
      <c r="O34" s="68">
        <f t="shared" si="3"/>
        <v>0</v>
      </c>
      <c r="P34" s="68">
        <f t="shared" si="3"/>
        <v>0</v>
      </c>
      <c r="Q34" s="68">
        <f t="shared" si="3"/>
        <v>0</v>
      </c>
      <c r="R34" s="68">
        <f t="shared" si="3"/>
        <v>0</v>
      </c>
      <c r="S34" s="68">
        <f t="shared" si="3"/>
        <v>0</v>
      </c>
    </row>
    <row r="35" spans="1:19" s="22" customFormat="1" x14ac:dyDescent="0.2">
      <c r="A35" s="25"/>
      <c r="B35" s="32" t="s">
        <v>74</v>
      </c>
      <c r="C35" s="34" t="s">
        <v>97</v>
      </c>
      <c r="D35" s="26" t="s">
        <v>34</v>
      </c>
      <c r="E35" s="26" t="s">
        <v>34</v>
      </c>
      <c r="F35" s="26" t="s">
        <v>34</v>
      </c>
      <c r="G35" s="26" t="s">
        <v>34</v>
      </c>
      <c r="H35" s="26" t="s">
        <v>34</v>
      </c>
      <c r="I35" s="26" t="s">
        <v>34</v>
      </c>
      <c r="J35" s="26" t="s">
        <v>34</v>
      </c>
      <c r="K35" s="26" t="s">
        <v>34</v>
      </c>
      <c r="L35" s="26" t="s">
        <v>34</v>
      </c>
      <c r="M35" s="26" t="s">
        <v>34</v>
      </c>
      <c r="N35" s="26" t="s">
        <v>34</v>
      </c>
      <c r="O35" s="26" t="s">
        <v>34</v>
      </c>
      <c r="P35" s="26" t="s">
        <v>34</v>
      </c>
      <c r="Q35" s="26" t="s">
        <v>34</v>
      </c>
      <c r="R35" s="26" t="s">
        <v>34</v>
      </c>
      <c r="S35" s="26" t="s">
        <v>34</v>
      </c>
    </row>
    <row r="36" spans="1:19" s="22" customFormat="1" ht="25.5" x14ac:dyDescent="0.2">
      <c r="A36" s="25"/>
      <c r="B36" s="108" t="s">
        <v>39</v>
      </c>
      <c r="C36" s="63">
        <f>IF(ISERROR(COUNTIF(D36:S36,"Ja")/COUNTA(D36:S36)),0,(COUNTIF(D36:S36,"Ja")/COUNTA(D36:S36)))</f>
        <v>0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s="22" customFormat="1" ht="25.5" x14ac:dyDescent="0.2">
      <c r="A37" s="25"/>
      <c r="B37" s="108" t="s">
        <v>40</v>
      </c>
      <c r="C37" s="63">
        <f>IF(ISERROR(COUNTIF(D37:S37,"Ja")/COUNTA(D37:S37)),0,(COUNTIF(D37:S37,"Ja")/COUNTA(D37:S37)))</f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s="22" customFormat="1" ht="25.5" x14ac:dyDescent="0.2">
      <c r="A38" s="25"/>
      <c r="B38" s="108" t="s">
        <v>38</v>
      </c>
      <c r="C38" s="63">
        <f>IF(ISERROR(COUNTIF(D38:S38,"Ja")/COUNTA(D38:S38)),0,(COUNTIF(D38:S38,"Ja")/COUNTA(D38:S38)))</f>
        <v>0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1:19" s="22" customFormat="1" ht="26.25" thickBot="1" x14ac:dyDescent="0.25">
      <c r="A39" s="25"/>
      <c r="B39" s="108" t="s">
        <v>41</v>
      </c>
      <c r="C39" s="63">
        <f>IF(ISERROR(COUNTIF(D39:S39,"Ja")/COUNTA(D39:S39)),0,(COUNTIF(D39:S39,"Ja")/COUNTA(D39:S39)))</f>
        <v>0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1:19" s="22" customFormat="1" x14ac:dyDescent="0.2">
      <c r="A40" s="25"/>
      <c r="B40" s="32" t="s">
        <v>77</v>
      </c>
      <c r="C40" s="34" t="s">
        <v>97</v>
      </c>
      <c r="D40" s="26" t="s">
        <v>34</v>
      </c>
      <c r="E40" s="26" t="s">
        <v>34</v>
      </c>
      <c r="F40" s="26" t="s">
        <v>34</v>
      </c>
      <c r="G40" s="26" t="s">
        <v>34</v>
      </c>
      <c r="H40" s="26" t="s">
        <v>34</v>
      </c>
      <c r="I40" s="26" t="s">
        <v>34</v>
      </c>
      <c r="J40" s="26" t="s">
        <v>34</v>
      </c>
      <c r="K40" s="26" t="s">
        <v>34</v>
      </c>
      <c r="L40" s="26" t="s">
        <v>34</v>
      </c>
      <c r="M40" s="26" t="s">
        <v>34</v>
      </c>
      <c r="N40" s="26" t="s">
        <v>34</v>
      </c>
      <c r="O40" s="26" t="s">
        <v>34</v>
      </c>
      <c r="P40" s="26" t="s">
        <v>34</v>
      </c>
      <c r="Q40" s="26" t="s">
        <v>34</v>
      </c>
      <c r="R40" s="26" t="s">
        <v>34</v>
      </c>
      <c r="S40" s="26" t="s">
        <v>34</v>
      </c>
    </row>
    <row r="41" spans="1:19" s="22" customFormat="1" x14ac:dyDescent="0.2">
      <c r="A41" s="25"/>
      <c r="B41" s="108" t="s">
        <v>42</v>
      </c>
      <c r="C41" s="63">
        <f>IF(ISERROR(COUNTIF(D41:S41,"Ja")/COUNTA(D41:S41)),0,(COUNTIF(D41:S41,"Ja")/COUNTA(D41:S41)))</f>
        <v>0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1:19" s="22" customFormat="1" x14ac:dyDescent="0.2">
      <c r="A42" s="25"/>
      <c r="B42" s="108" t="s">
        <v>43</v>
      </c>
      <c r="C42" s="63">
        <f>IF(ISERROR(COUNTIF(D42:S42,"Ja")/COUNTA(D42:S42)),0,(COUNTIF(D42:S42,"Ja")/COUNTA(D42:S42)))</f>
        <v>0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s="22" customFormat="1" ht="13.5" thickBot="1" x14ac:dyDescent="0.25">
      <c r="A43" s="25"/>
      <c r="B43" s="108" t="s">
        <v>44</v>
      </c>
      <c r="C43" s="63">
        <f>IF(ISERROR(COUNTIF(D43:S43,"Ja")/COUNTA(D43:S43)),0,(COUNTIF(D43:S43,"Ja")/COUNTA(D43:S43)))</f>
        <v>0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s="22" customFormat="1" x14ac:dyDescent="0.2">
      <c r="A44" s="25"/>
      <c r="B44" s="32" t="s">
        <v>75</v>
      </c>
      <c r="C44" s="34" t="s">
        <v>97</v>
      </c>
      <c r="D44" s="26" t="s">
        <v>34</v>
      </c>
      <c r="E44" s="26" t="s">
        <v>34</v>
      </c>
      <c r="F44" s="26" t="s">
        <v>34</v>
      </c>
      <c r="G44" s="26" t="s">
        <v>34</v>
      </c>
      <c r="H44" s="26" t="s">
        <v>34</v>
      </c>
      <c r="I44" s="26" t="s">
        <v>34</v>
      </c>
      <c r="J44" s="26" t="s">
        <v>34</v>
      </c>
      <c r="K44" s="26" t="s">
        <v>34</v>
      </c>
      <c r="L44" s="26" t="s">
        <v>34</v>
      </c>
      <c r="M44" s="26" t="s">
        <v>34</v>
      </c>
      <c r="N44" s="26" t="s">
        <v>34</v>
      </c>
      <c r="O44" s="26" t="s">
        <v>34</v>
      </c>
      <c r="P44" s="26" t="s">
        <v>34</v>
      </c>
      <c r="Q44" s="26" t="s">
        <v>34</v>
      </c>
      <c r="R44" s="26" t="s">
        <v>34</v>
      </c>
      <c r="S44" s="26" t="s">
        <v>34</v>
      </c>
    </row>
    <row r="45" spans="1:19" s="22" customFormat="1" x14ac:dyDescent="0.2">
      <c r="A45" s="25"/>
      <c r="B45" s="108" t="s">
        <v>45</v>
      </c>
      <c r="C45" s="63">
        <f>IF(ISERROR(COUNTIF(D45:S45,"Ja")/COUNTA(D45:S45)),0,(COUNTIF(D45:S45,"Ja")/COUNTA(D45:S45)))</f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s="22" customFormat="1" x14ac:dyDescent="0.2">
      <c r="A46" s="25"/>
      <c r="B46" s="108" t="s">
        <v>46</v>
      </c>
      <c r="C46" s="63">
        <f>IF(ISERROR(COUNTIF(D46:S46,"Ja")/COUNTA(D46:S46)),0,(COUNTIF(D46:S46,"Ja")/COUNTA(D46:S46)))</f>
        <v>0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s="22" customFormat="1" ht="25.5" x14ac:dyDescent="0.2">
      <c r="A47" s="25"/>
      <c r="B47" s="108" t="s">
        <v>47</v>
      </c>
      <c r="C47" s="63">
        <f>IF(ISERROR(COUNTIF(D47:S47,"Ja")/COUNTA(D47:S47)),0,(COUNTIF(D47:S47,"Ja")/COUNTA(D47:S47)))</f>
        <v>0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s="22" customFormat="1" ht="26.25" thickBot="1" x14ac:dyDescent="0.25">
      <c r="A48" s="25"/>
      <c r="B48" s="108" t="s">
        <v>48</v>
      </c>
      <c r="C48" s="63">
        <f>IF(ISERROR(COUNTIF(D48:S48,"Ja")/COUNTA(D48:S48)),0,(COUNTIF(D48:S48,"Ja")/COUNTA(D48:S48)))</f>
        <v>0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19" s="22" customFormat="1" x14ac:dyDescent="0.2">
      <c r="A49" s="25"/>
      <c r="B49" s="32" t="s">
        <v>76</v>
      </c>
      <c r="C49" s="34" t="s">
        <v>97</v>
      </c>
      <c r="D49" s="26" t="s">
        <v>34</v>
      </c>
      <c r="E49" s="26" t="s">
        <v>34</v>
      </c>
      <c r="F49" s="26" t="s">
        <v>34</v>
      </c>
      <c r="G49" s="26" t="s">
        <v>34</v>
      </c>
      <c r="H49" s="26" t="s">
        <v>34</v>
      </c>
      <c r="I49" s="26" t="s">
        <v>34</v>
      </c>
      <c r="J49" s="26" t="s">
        <v>34</v>
      </c>
      <c r="K49" s="26" t="s">
        <v>34</v>
      </c>
      <c r="L49" s="26" t="s">
        <v>34</v>
      </c>
      <c r="M49" s="26" t="s">
        <v>34</v>
      </c>
      <c r="N49" s="26" t="s">
        <v>34</v>
      </c>
      <c r="O49" s="26" t="s">
        <v>34</v>
      </c>
      <c r="P49" s="26" t="s">
        <v>34</v>
      </c>
      <c r="Q49" s="26" t="s">
        <v>34</v>
      </c>
      <c r="R49" s="26" t="s">
        <v>34</v>
      </c>
      <c r="S49" s="26" t="s">
        <v>34</v>
      </c>
    </row>
    <row r="50" spans="1:19" s="22" customFormat="1" x14ac:dyDescent="0.2">
      <c r="A50" s="25"/>
      <c r="B50" s="108" t="s">
        <v>49</v>
      </c>
      <c r="C50" s="63">
        <f t="shared" ref="C50:C55" si="4">IF(ISERROR(COUNTIF(D50:S50,"Ja")/COUNTA(D50:S50)),0,(COUNTIF(D50:S50,"Ja")/COUNTA(D50:S50)))</f>
        <v>0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1:19" s="22" customFormat="1" x14ac:dyDescent="0.2">
      <c r="A51" s="25"/>
      <c r="B51" s="108" t="s">
        <v>50</v>
      </c>
      <c r="C51" s="63">
        <f t="shared" si="4"/>
        <v>0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1:19" s="22" customFormat="1" x14ac:dyDescent="0.2">
      <c r="A52" s="25"/>
      <c r="B52" s="108" t="s">
        <v>51</v>
      </c>
      <c r="C52" s="63">
        <f t="shared" si="4"/>
        <v>0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1:19" s="22" customFormat="1" x14ac:dyDescent="0.2">
      <c r="A53" s="25"/>
      <c r="B53" s="108" t="s">
        <v>52</v>
      </c>
      <c r="C53" s="63">
        <f t="shared" si="4"/>
        <v>0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1:19" s="22" customFormat="1" ht="25.5" x14ac:dyDescent="0.2">
      <c r="A54" s="25"/>
      <c r="B54" s="108" t="s">
        <v>53</v>
      </c>
      <c r="C54" s="63">
        <f t="shared" si="4"/>
        <v>0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1:19" s="22" customFormat="1" ht="13.5" thickBot="1" x14ac:dyDescent="0.25">
      <c r="A55" s="25"/>
      <c r="B55" s="108" t="s">
        <v>54</v>
      </c>
      <c r="C55" s="63">
        <f t="shared" si="4"/>
        <v>0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1:19" s="22" customFormat="1" x14ac:dyDescent="0.2">
      <c r="A56" s="25"/>
      <c r="B56" s="32" t="s">
        <v>78</v>
      </c>
      <c r="C56" s="34" t="s">
        <v>97</v>
      </c>
      <c r="D56" s="26" t="s">
        <v>34</v>
      </c>
      <c r="E56" s="26" t="s">
        <v>34</v>
      </c>
      <c r="F56" s="26" t="s">
        <v>34</v>
      </c>
      <c r="G56" s="26" t="s">
        <v>34</v>
      </c>
      <c r="H56" s="26" t="s">
        <v>34</v>
      </c>
      <c r="I56" s="26" t="s">
        <v>34</v>
      </c>
      <c r="J56" s="26" t="s">
        <v>34</v>
      </c>
      <c r="K56" s="26" t="s">
        <v>34</v>
      </c>
      <c r="L56" s="26" t="s">
        <v>34</v>
      </c>
      <c r="M56" s="26" t="s">
        <v>34</v>
      </c>
      <c r="N56" s="26" t="s">
        <v>34</v>
      </c>
      <c r="O56" s="26" t="s">
        <v>34</v>
      </c>
      <c r="P56" s="26" t="s">
        <v>34</v>
      </c>
      <c r="Q56" s="26" t="s">
        <v>34</v>
      </c>
      <c r="R56" s="26" t="s">
        <v>34</v>
      </c>
      <c r="S56" s="26" t="s">
        <v>34</v>
      </c>
    </row>
    <row r="57" spans="1:19" s="22" customFormat="1" ht="25.5" x14ac:dyDescent="0.2">
      <c r="A57" s="25"/>
      <c r="B57" s="108" t="s">
        <v>55</v>
      </c>
      <c r="C57" s="63">
        <f>IF(ISERROR(COUNTIF(D57:S57,"Ja")/COUNTA(D57:S57)),0,(COUNTIF(D57:S57,"Ja")/COUNTA(D57:S57)))</f>
        <v>0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1:19" s="22" customFormat="1" x14ac:dyDescent="0.2">
      <c r="A58" s="25"/>
      <c r="B58" s="108" t="s">
        <v>56</v>
      </c>
      <c r="C58" s="63">
        <f>IF(ISERROR(COUNTIF(D58:S58,"Ja")/COUNTA(D58:S58)),0,(COUNTIF(D58:S58,"Ja")/COUNTA(D58:S58)))</f>
        <v>0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1:19" s="22" customFormat="1" ht="26.25" thickBot="1" x14ac:dyDescent="0.25">
      <c r="A59" s="25"/>
      <c r="B59" s="108" t="s">
        <v>57</v>
      </c>
      <c r="C59" s="63">
        <f>IF(ISERROR(COUNTIF(D59:S59,"Ja")/COUNTA(D59:S59)),0,(COUNTIF(D59:S59,"Ja")/COUNTA(D59:S59)))</f>
        <v>0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1:19" s="22" customFormat="1" x14ac:dyDescent="0.2">
      <c r="A60" s="25"/>
      <c r="B60" s="32" t="s">
        <v>79</v>
      </c>
      <c r="C60" s="34" t="s">
        <v>97</v>
      </c>
      <c r="D60" s="26" t="s">
        <v>34</v>
      </c>
      <c r="E60" s="26" t="s">
        <v>34</v>
      </c>
      <c r="F60" s="26" t="s">
        <v>34</v>
      </c>
      <c r="G60" s="26" t="s">
        <v>34</v>
      </c>
      <c r="H60" s="26" t="s">
        <v>34</v>
      </c>
      <c r="I60" s="26" t="s">
        <v>34</v>
      </c>
      <c r="J60" s="26" t="s">
        <v>34</v>
      </c>
      <c r="K60" s="26" t="s">
        <v>34</v>
      </c>
      <c r="L60" s="26" t="s">
        <v>34</v>
      </c>
      <c r="M60" s="26" t="s">
        <v>34</v>
      </c>
      <c r="N60" s="26" t="s">
        <v>34</v>
      </c>
      <c r="O60" s="26" t="s">
        <v>34</v>
      </c>
      <c r="P60" s="26" t="s">
        <v>34</v>
      </c>
      <c r="Q60" s="26" t="s">
        <v>34</v>
      </c>
      <c r="R60" s="26" t="s">
        <v>34</v>
      </c>
      <c r="S60" s="26" t="s">
        <v>34</v>
      </c>
    </row>
    <row r="61" spans="1:19" s="22" customFormat="1" x14ac:dyDescent="0.2">
      <c r="A61" s="25"/>
      <c r="B61" s="108" t="s">
        <v>95</v>
      </c>
      <c r="C61" s="63">
        <f>IF(ISERROR(COUNTIF(D61:S61,"Ja")/COUNTA(D61:S61)),0,(COUNTIF(D61:S61,"Ja")/COUNTA(D61:S61)))</f>
        <v>0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1:19" s="22" customFormat="1" ht="25.5" x14ac:dyDescent="0.2">
      <c r="A62" s="25"/>
      <c r="B62" s="108" t="s">
        <v>59</v>
      </c>
      <c r="C62" s="63">
        <f>IF(ISERROR(COUNTIF(D62:S62,"Ja")/COUNTA(D62:S62)),0,(COUNTIF(D62:S62,"Ja")/COUNTA(D62:S62)))</f>
        <v>0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1:19" s="22" customFormat="1" x14ac:dyDescent="0.2">
      <c r="A63" s="25"/>
      <c r="B63" s="108" t="s">
        <v>60</v>
      </c>
      <c r="C63" s="63">
        <f>IF(ISERROR(COUNTIF(D63:S63,"Ja")/COUNTA(D63:S63)),0,(COUNTIF(D63:S63,"Ja")/COUNTA(D63:S63)))</f>
        <v>0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1:19" s="22" customFormat="1" ht="26.25" thickBot="1" x14ac:dyDescent="0.25">
      <c r="A64" s="25"/>
      <c r="B64" s="18" t="s">
        <v>61</v>
      </c>
      <c r="C64" s="63">
        <f>IF(ISERROR(COUNTIF(D64:S64,"Ja")/COUNTA(D64:S64)),0,(COUNTIF(D64:S64,"Ja")/COUNTA(D64:S64)))</f>
        <v>0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</row>
    <row r="65" spans="1:19" s="12" customFormat="1" ht="24" thickBot="1" x14ac:dyDescent="0.3">
      <c r="A65"/>
      <c r="B65" s="196" t="str">
        <f>"Møterom "&amp;"- "&amp;'Liste og vekting'!C65*100&amp;"%"</f>
        <v>Møterom - 25%</v>
      </c>
      <c r="C65" s="197"/>
      <c r="D65" s="64">
        <f t="shared" ref="D65:S65" si="5">+D11</f>
        <v>0</v>
      </c>
      <c r="E65" s="64">
        <f t="shared" si="5"/>
        <v>0</v>
      </c>
      <c r="F65" s="64">
        <f t="shared" si="5"/>
        <v>0</v>
      </c>
      <c r="G65" s="64">
        <f t="shared" si="5"/>
        <v>0</v>
      </c>
      <c r="H65" s="64">
        <f t="shared" si="5"/>
        <v>0</v>
      </c>
      <c r="I65" s="64">
        <f t="shared" si="5"/>
        <v>0</v>
      </c>
      <c r="J65" s="64">
        <f t="shared" si="5"/>
        <v>0</v>
      </c>
      <c r="K65" s="64">
        <f t="shared" si="5"/>
        <v>0</v>
      </c>
      <c r="L65" s="64">
        <f t="shared" si="5"/>
        <v>0</v>
      </c>
      <c r="M65" s="64">
        <f t="shared" si="5"/>
        <v>0</v>
      </c>
      <c r="N65" s="64">
        <f t="shared" si="5"/>
        <v>0</v>
      </c>
      <c r="O65" s="64">
        <f t="shared" si="5"/>
        <v>0</v>
      </c>
      <c r="P65" s="64">
        <f t="shared" si="5"/>
        <v>0</v>
      </c>
      <c r="Q65" s="64">
        <f t="shared" si="5"/>
        <v>0</v>
      </c>
      <c r="R65" s="64">
        <f t="shared" si="5"/>
        <v>0</v>
      </c>
      <c r="S65" s="64">
        <f t="shared" si="5"/>
        <v>0</v>
      </c>
    </row>
    <row r="66" spans="1:19" s="22" customFormat="1" ht="18" x14ac:dyDescent="0.2">
      <c r="B66" s="41" t="str">
        <f>"Pris "&amp;"- "&amp;'Liste og vekting'!D66*100&amp;"%"</f>
        <v>Pris - 60%</v>
      </c>
      <c r="C66" s="47" t="s">
        <v>87</v>
      </c>
      <c r="D66" s="40" t="s">
        <v>33</v>
      </c>
      <c r="E66" s="40" t="s">
        <v>33</v>
      </c>
      <c r="F66" s="40" t="s">
        <v>33</v>
      </c>
      <c r="G66" s="40" t="s">
        <v>33</v>
      </c>
      <c r="H66" s="40" t="s">
        <v>33</v>
      </c>
      <c r="I66" s="40" t="s">
        <v>33</v>
      </c>
      <c r="J66" s="40" t="s">
        <v>33</v>
      </c>
      <c r="K66" s="40" t="s">
        <v>33</v>
      </c>
      <c r="L66" s="40" t="s">
        <v>33</v>
      </c>
      <c r="M66" s="40" t="s">
        <v>33</v>
      </c>
      <c r="N66" s="40" t="s">
        <v>33</v>
      </c>
      <c r="O66" s="40" t="s">
        <v>33</v>
      </c>
      <c r="P66" s="40" t="s">
        <v>33</v>
      </c>
      <c r="Q66" s="40" t="s">
        <v>33</v>
      </c>
      <c r="R66" s="40" t="s">
        <v>33</v>
      </c>
      <c r="S66" s="40" t="s">
        <v>33</v>
      </c>
    </row>
    <row r="67" spans="1:19" s="22" customFormat="1" x14ac:dyDescent="0.2">
      <c r="A67" s="25"/>
      <c r="B67" s="36" t="s">
        <v>101</v>
      </c>
      <c r="C67" s="103" t="str">
        <f>IF(D67&gt;0,AVERAGE(D67:S67)," ")</f>
        <v xml:space="preserve"> </v>
      </c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:19" s="22" customFormat="1" x14ac:dyDescent="0.2">
      <c r="A68" s="25"/>
      <c r="B68" s="36" t="s">
        <v>102</v>
      </c>
      <c r="C68" s="103" t="str">
        <f>IF(D68&gt;0,AVERAGE(D68:S68)," ")</f>
        <v xml:space="preserve"> 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:19" s="22" customFormat="1" x14ac:dyDescent="0.2">
      <c r="A69" s="25"/>
      <c r="B69" s="36" t="s">
        <v>103</v>
      </c>
      <c r="C69" s="103" t="str">
        <f>IF(D69&gt;0,AVERAGE(D69:S69)," ")</f>
        <v xml:space="preserve"> 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:19" s="22" customFormat="1" ht="18" x14ac:dyDescent="0.2">
      <c r="B70" s="41" t="str">
        <f>"Servicegrad og kapasitet "&amp;"- "&amp;'Liste og vekting'!D71*100&amp;"%"</f>
        <v>Servicegrad og kapasitet - 40%</v>
      </c>
      <c r="C70" s="42"/>
      <c r="D70" s="40" t="s">
        <v>100</v>
      </c>
      <c r="E70" s="40" t="s">
        <v>100</v>
      </c>
      <c r="F70" s="40" t="s">
        <v>100</v>
      </c>
      <c r="G70" s="40" t="s">
        <v>100</v>
      </c>
      <c r="H70" s="40" t="s">
        <v>100</v>
      </c>
      <c r="I70" s="40" t="s">
        <v>100</v>
      </c>
      <c r="J70" s="40" t="s">
        <v>100</v>
      </c>
      <c r="K70" s="40" t="s">
        <v>100</v>
      </c>
      <c r="L70" s="40" t="s">
        <v>100</v>
      </c>
      <c r="M70" s="40" t="s">
        <v>100</v>
      </c>
      <c r="N70" s="40" t="s">
        <v>100</v>
      </c>
      <c r="O70" s="40" t="s">
        <v>100</v>
      </c>
      <c r="P70" s="40" t="s">
        <v>100</v>
      </c>
      <c r="Q70" s="40" t="s">
        <v>100</v>
      </c>
      <c r="R70" s="40" t="s">
        <v>100</v>
      </c>
      <c r="S70" s="40" t="s">
        <v>100</v>
      </c>
    </row>
    <row r="71" spans="1:19" s="22" customFormat="1" ht="15" x14ac:dyDescent="0.2">
      <c r="A71" s="25"/>
      <c r="B71" s="93" t="s">
        <v>10</v>
      </c>
      <c r="C71" s="94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1:19" s="22" customFormat="1" ht="15" x14ac:dyDescent="0.2">
      <c r="A72" s="25"/>
      <c r="B72" s="15" t="s">
        <v>96</v>
      </c>
      <c r="C72" s="30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</row>
    <row r="73" spans="1:19" s="22" customFormat="1" ht="25.5" x14ac:dyDescent="0.2">
      <c r="A73" s="25"/>
      <c r="B73" s="92" t="s">
        <v>80</v>
      </c>
      <c r="C73" s="47" t="s">
        <v>98</v>
      </c>
      <c r="D73" s="40" t="s">
        <v>83</v>
      </c>
      <c r="E73" s="40" t="s">
        <v>83</v>
      </c>
      <c r="F73" s="40" t="s">
        <v>83</v>
      </c>
      <c r="G73" s="40" t="s">
        <v>83</v>
      </c>
      <c r="H73" s="40" t="s">
        <v>83</v>
      </c>
      <c r="I73" s="40" t="s">
        <v>83</v>
      </c>
      <c r="J73" s="40" t="s">
        <v>83</v>
      </c>
      <c r="K73" s="40" t="s">
        <v>83</v>
      </c>
      <c r="L73" s="40" t="s">
        <v>83</v>
      </c>
      <c r="M73" s="40" t="s">
        <v>83</v>
      </c>
      <c r="N73" s="40" t="s">
        <v>83</v>
      </c>
      <c r="O73" s="40" t="s">
        <v>83</v>
      </c>
      <c r="P73" s="40" t="s">
        <v>83</v>
      </c>
      <c r="Q73" s="40" t="s">
        <v>83</v>
      </c>
      <c r="R73" s="40" t="s">
        <v>83</v>
      </c>
      <c r="S73" s="40" t="s">
        <v>83</v>
      </c>
    </row>
    <row r="74" spans="1:19" s="22" customFormat="1" x14ac:dyDescent="0.2">
      <c r="A74" s="25"/>
      <c r="B74" s="36" t="s">
        <v>81</v>
      </c>
      <c r="C74" s="43">
        <f>SUM(D74:S74)</f>
        <v>0</v>
      </c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1:19" s="22" customFormat="1" ht="13.5" thickBot="1" x14ac:dyDescent="0.25">
      <c r="A75" s="25"/>
      <c r="B75" s="37" t="s">
        <v>82</v>
      </c>
      <c r="C75" s="67">
        <f>SUM(D75:S75)</f>
        <v>0</v>
      </c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</row>
    <row r="76" spans="1:19" ht="15" x14ac:dyDescent="0.2">
      <c r="A76" s="6"/>
      <c r="B76" s="8"/>
      <c r="C76" s="9"/>
      <c r="N76" s="9"/>
    </row>
    <row r="78" spans="1:19" x14ac:dyDescent="0.2">
      <c r="B78" s="6"/>
      <c r="C78" s="11"/>
      <c r="N78" s="11"/>
    </row>
  </sheetData>
  <sheetProtection sheet="1" objects="1" scenarios="1" selectLockedCells="1"/>
  <mergeCells count="8">
    <mergeCell ref="B11:C11"/>
    <mergeCell ref="B65:C65"/>
    <mergeCell ref="C3:D3"/>
    <mergeCell ref="B5:C6"/>
    <mergeCell ref="B7:C7"/>
    <mergeCell ref="B8:C8"/>
    <mergeCell ref="B9:C9"/>
    <mergeCell ref="B10:C10"/>
  </mergeCells>
  <conditionalFormatting sqref="D8:S10">
    <cfRule type="cellIs" dxfId="3" priority="1" operator="equal">
      <formula>"Ja, kravet er tilfredsstilt"</formula>
    </cfRule>
    <cfRule type="cellIs" dxfId="2" priority="2" operator="equal">
      <formula>"Nei, kravet er ikke tilfredsstilt"</formula>
    </cfRule>
  </conditionalFormatting>
  <dataValidations count="4">
    <dataValidation type="list" allowBlank="1" showInputMessage="1" showErrorMessage="1" errorTitle="Krav må tilfredsstilles" error="Hvis hotellet ikke kan tilfredsstille absolutte krav, vil hotellet tas ut av evalueringen" sqref="D8:S10">
      <formula1>Krav</formula1>
    </dataValidation>
    <dataValidation type="whole" operator="greaterThanOrEqual" allowBlank="1" showInputMessage="1" showErrorMessage="1" errorTitle="Angi antall rom med heltall" error="Kun heltall tillates i disse cellene." sqref="D18:S21">
      <formula1>0</formula1>
    </dataValidation>
    <dataValidation type="list" allowBlank="1" showInputMessage="1" showErrorMessage="1" errorTitle="Besvares kun med Ja eller Nei" error="Svarene kan skrives inn direkte med Ja eller Nei eller velges fra rullegardinen til høyre for cellen." sqref="D23:S29">
      <formula1>Svar</formula1>
    </dataValidation>
    <dataValidation type="list" allowBlank="1" showInputMessage="1" showErrorMessage="1" sqref="D61:S64 D31:S33 D36:S39 D41:S43 D45:S48 D50:S55 D57:S59">
      <formula1>Svar</formula1>
    </dataValidation>
  </dataValidations>
  <pageMargins left="0.78740157499999996" right="0.78740157499999996" top="0.984251969" bottom="0.984251969" header="0.5" footer="0.5"/>
  <pageSetup paperSize="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78"/>
  <sheetViews>
    <sheetView showGridLines="0" showZeros="0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5" sqref="B5:C6"/>
    </sheetView>
  </sheetViews>
  <sheetFormatPr baseColWidth="10" defaultRowHeight="12.75" x14ac:dyDescent="0.2"/>
  <cols>
    <col min="1" max="1" width="1.7109375" style="5" customWidth="1"/>
    <col min="2" max="2" width="57.140625" style="5" customWidth="1"/>
    <col min="3" max="3" width="16.85546875" style="10" customWidth="1"/>
    <col min="4" max="4" width="27.42578125" style="10" customWidth="1"/>
    <col min="5" max="19" width="25.7109375" style="10" customWidth="1"/>
    <col min="20" max="16384" width="11.42578125" style="5"/>
  </cols>
  <sheetData>
    <row r="2" spans="1:19" ht="13.5" thickBot="1" x14ac:dyDescent="0.25"/>
    <row r="3" spans="1:19" ht="16.5" thickBot="1" x14ac:dyDescent="0.3">
      <c r="B3" s="33" t="s">
        <v>31</v>
      </c>
      <c r="C3" s="198" t="e">
        <f>VLOOKUP(B3,[0]!Destinasjoner,2,FALSE)&amp;" overnattingsdøgn"</f>
        <v>#REF!</v>
      </c>
      <c r="D3" s="199"/>
    </row>
    <row r="4" spans="1:19" ht="13.5" thickBot="1" x14ac:dyDescent="0.25"/>
    <row r="5" spans="1:19" s="13" customFormat="1" ht="15.75" customHeight="1" x14ac:dyDescent="0.2">
      <c r="A5" s="16"/>
      <c r="B5" s="200" t="e">
        <f>+#REF!</f>
        <v>#REF!</v>
      </c>
      <c r="C5" s="201"/>
      <c r="D5" s="66" t="s">
        <v>22</v>
      </c>
      <c r="E5" s="66" t="s">
        <v>22</v>
      </c>
      <c r="F5" s="66" t="s">
        <v>22</v>
      </c>
      <c r="G5" s="66" t="s">
        <v>22</v>
      </c>
      <c r="H5" s="66" t="s">
        <v>22</v>
      </c>
      <c r="I5" s="66" t="s">
        <v>22</v>
      </c>
      <c r="J5" s="66" t="s">
        <v>22</v>
      </c>
      <c r="K5" s="66" t="s">
        <v>22</v>
      </c>
      <c r="L5" s="66" t="s">
        <v>22</v>
      </c>
      <c r="M5" s="66" t="s">
        <v>22</v>
      </c>
      <c r="N5" s="66" t="s">
        <v>22</v>
      </c>
      <c r="O5" s="66" t="s">
        <v>22</v>
      </c>
      <c r="P5" s="66" t="s">
        <v>22</v>
      </c>
      <c r="Q5" s="66" t="s">
        <v>22</v>
      </c>
      <c r="R5" s="66" t="s">
        <v>22</v>
      </c>
      <c r="S5" s="66" t="s">
        <v>22</v>
      </c>
    </row>
    <row r="6" spans="1:19" s="14" customFormat="1" ht="15.75" customHeight="1" thickBot="1" x14ac:dyDescent="0.3">
      <c r="A6" s="2"/>
      <c r="B6" s="202"/>
      <c r="C6" s="203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s="22" customFormat="1" ht="38.25" x14ac:dyDescent="0.2">
      <c r="B7" s="204" t="s">
        <v>66</v>
      </c>
      <c r="C7" s="205"/>
      <c r="D7" s="65" t="s">
        <v>73</v>
      </c>
      <c r="E7" s="65" t="s">
        <v>73</v>
      </c>
      <c r="F7" s="65" t="s">
        <v>73</v>
      </c>
      <c r="G7" s="65" t="s">
        <v>73</v>
      </c>
      <c r="H7" s="65" t="s">
        <v>73</v>
      </c>
      <c r="I7" s="65" t="s">
        <v>73</v>
      </c>
      <c r="J7" s="65" t="s">
        <v>73</v>
      </c>
      <c r="K7" s="65" t="s">
        <v>73</v>
      </c>
      <c r="L7" s="65" t="s">
        <v>73</v>
      </c>
      <c r="M7" s="65" t="s">
        <v>73</v>
      </c>
      <c r="N7" s="65" t="s">
        <v>73</v>
      </c>
      <c r="O7" s="65" t="s">
        <v>73</v>
      </c>
      <c r="P7" s="65" t="s">
        <v>73</v>
      </c>
      <c r="Q7" s="65" t="s">
        <v>73</v>
      </c>
      <c r="R7" s="65" t="s">
        <v>73</v>
      </c>
      <c r="S7" s="65" t="s">
        <v>73</v>
      </c>
    </row>
    <row r="8" spans="1:19" s="14" customFormat="1" ht="15" x14ac:dyDescent="0.25">
      <c r="A8" s="2"/>
      <c r="B8" s="206" t="s">
        <v>67</v>
      </c>
      <c r="C8" s="207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s="14" customFormat="1" ht="15" x14ac:dyDescent="0.25">
      <c r="A9" s="2"/>
      <c r="B9" s="206" t="s">
        <v>68</v>
      </c>
      <c r="C9" s="207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 s="14" customFormat="1" ht="15.75" thickBot="1" x14ac:dyDescent="0.3">
      <c r="A10" s="2"/>
      <c r="B10" s="208" t="s">
        <v>69</v>
      </c>
      <c r="C10" s="209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19" s="12" customFormat="1" ht="24" thickBot="1" x14ac:dyDescent="0.25">
      <c r="A11"/>
      <c r="B11" s="194" t="str">
        <f>"Overnatting - "&amp;'Liste og vekting'!C10*100&amp;"%"</f>
        <v>Overnatting - 75%</v>
      </c>
      <c r="C11" s="195"/>
      <c r="D11" s="68">
        <f t="shared" ref="D11:S11" si="0">+D6</f>
        <v>0</v>
      </c>
      <c r="E11" s="68">
        <f t="shared" si="0"/>
        <v>0</v>
      </c>
      <c r="F11" s="68">
        <f t="shared" si="0"/>
        <v>0</v>
      </c>
      <c r="G11" s="68">
        <f t="shared" si="0"/>
        <v>0</v>
      </c>
      <c r="H11" s="68">
        <f t="shared" si="0"/>
        <v>0</v>
      </c>
      <c r="I11" s="68">
        <f t="shared" si="0"/>
        <v>0</v>
      </c>
      <c r="J11" s="68">
        <f t="shared" si="0"/>
        <v>0</v>
      </c>
      <c r="K11" s="68">
        <f t="shared" si="0"/>
        <v>0</v>
      </c>
      <c r="L11" s="68">
        <f t="shared" si="0"/>
        <v>0</v>
      </c>
      <c r="M11" s="68">
        <f t="shared" si="0"/>
        <v>0</v>
      </c>
      <c r="N11" s="68">
        <f t="shared" si="0"/>
        <v>0</v>
      </c>
      <c r="O11" s="68">
        <f t="shared" si="0"/>
        <v>0</v>
      </c>
      <c r="P11" s="68">
        <f t="shared" si="0"/>
        <v>0</v>
      </c>
      <c r="Q11" s="68">
        <f t="shared" si="0"/>
        <v>0</v>
      </c>
      <c r="R11" s="68">
        <f t="shared" si="0"/>
        <v>0</v>
      </c>
      <c r="S11" s="68">
        <f t="shared" si="0"/>
        <v>0</v>
      </c>
    </row>
    <row r="12" spans="1:19" s="22" customFormat="1" ht="18" x14ac:dyDescent="0.2">
      <c r="B12" s="41" t="str">
        <f>"Pris "&amp;"- "&amp;'Liste og vekting'!D11*100&amp;"%"</f>
        <v>Pris - 60%</v>
      </c>
      <c r="C12" s="47" t="s">
        <v>87</v>
      </c>
      <c r="D12" s="40" t="s">
        <v>33</v>
      </c>
      <c r="E12" s="40" t="s">
        <v>33</v>
      </c>
      <c r="F12" s="40" t="s">
        <v>33</v>
      </c>
      <c r="G12" s="40" t="s">
        <v>33</v>
      </c>
      <c r="H12" s="40" t="s">
        <v>33</v>
      </c>
      <c r="I12" s="40" t="s">
        <v>33</v>
      </c>
      <c r="J12" s="40" t="s">
        <v>33</v>
      </c>
      <c r="K12" s="40" t="s">
        <v>33</v>
      </c>
      <c r="L12" s="40" t="s">
        <v>33</v>
      </c>
      <c r="M12" s="40" t="s">
        <v>33</v>
      </c>
      <c r="N12" s="40" t="s">
        <v>33</v>
      </c>
      <c r="O12" s="40" t="s">
        <v>33</v>
      </c>
      <c r="P12" s="40" t="s">
        <v>33</v>
      </c>
      <c r="Q12" s="40" t="s">
        <v>33</v>
      </c>
      <c r="R12" s="40" t="s">
        <v>33</v>
      </c>
      <c r="S12" s="40" t="s">
        <v>33</v>
      </c>
    </row>
    <row r="13" spans="1:19" s="22" customFormat="1" x14ac:dyDescent="0.2">
      <c r="A13" s="24"/>
      <c r="B13" s="3" t="str">
        <f>"Pris tirsdag og onsdag "&amp;"(Vektes med "&amp;'Liste og vekting'!E12*100&amp;"%)"</f>
        <v>Pris tirsdag og onsdag (Vektes med 60%)</v>
      </c>
      <c r="C13" s="105">
        <f>IF(SUM(D13:S13)&gt;0,AVERAGE(D13:S13),0)</f>
        <v>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spans="1:19" s="22" customFormat="1" x14ac:dyDescent="0.2">
      <c r="A14" s="25"/>
      <c r="B14" s="4" t="str">
        <f>"Pris øvrige dager "&amp;"(Vektes med "&amp;'Liste og vekting'!E13*100&amp;"%)"</f>
        <v>Pris øvrige dager (Vektes med 40%)</v>
      </c>
      <c r="C14" s="105">
        <f>IF(SUM(D14:S14)&gt;0,AVERAGE(D14:S14),0)</f>
        <v>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s="22" customFormat="1" x14ac:dyDescent="0.2">
      <c r="A15" s="25"/>
      <c r="B15" s="38" t="s">
        <v>99</v>
      </c>
      <c r="C15" s="105">
        <f>IF(SUM(D15:S15)&gt;0,AVERAGE(D15:S15)*20,0)</f>
        <v>0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1:19" s="22" customFormat="1" x14ac:dyDescent="0.2">
      <c r="A16" s="25"/>
      <c r="B16" s="38" t="s">
        <v>89</v>
      </c>
      <c r="C16" s="107" t="str">
        <f>IF(((C13*0.6)+(C14*0.4)+C15)=0,"  ",IF(ISERROR((C13*0.6)+(C14*0.4)+C15),0,((C13*0.6)+(C14*0.4)+C15)))</f>
        <v xml:space="preserve">  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22" customFormat="1" ht="25.5" x14ac:dyDescent="0.2">
      <c r="A17" s="25"/>
      <c r="B17" s="23" t="str">
        <f>"Servicegrad og kapasitet "&amp;"- "&amp;'Liste og vekting'!D16*100&amp;"%"</f>
        <v>Servicegrad og kapasitet - 20%</v>
      </c>
      <c r="C17" s="47" t="s">
        <v>88</v>
      </c>
      <c r="D17" s="31" t="str">
        <f t="shared" ref="D17:S17" si="1">"Oppgi antall rom
"&amp;D11</f>
        <v>Oppgi antall rom
0</v>
      </c>
      <c r="E17" s="31" t="str">
        <f t="shared" si="1"/>
        <v>Oppgi antall rom
0</v>
      </c>
      <c r="F17" s="31" t="str">
        <f t="shared" si="1"/>
        <v>Oppgi antall rom
0</v>
      </c>
      <c r="G17" s="31" t="str">
        <f t="shared" si="1"/>
        <v>Oppgi antall rom
0</v>
      </c>
      <c r="H17" s="31" t="str">
        <f t="shared" si="1"/>
        <v>Oppgi antall rom
0</v>
      </c>
      <c r="I17" s="31" t="str">
        <f t="shared" si="1"/>
        <v>Oppgi antall rom
0</v>
      </c>
      <c r="J17" s="31" t="str">
        <f t="shared" si="1"/>
        <v>Oppgi antall rom
0</v>
      </c>
      <c r="K17" s="31" t="str">
        <f t="shared" si="1"/>
        <v>Oppgi antall rom
0</v>
      </c>
      <c r="L17" s="31" t="str">
        <f t="shared" si="1"/>
        <v>Oppgi antall rom
0</v>
      </c>
      <c r="M17" s="31" t="str">
        <f t="shared" si="1"/>
        <v>Oppgi antall rom
0</v>
      </c>
      <c r="N17" s="31" t="str">
        <f t="shared" si="1"/>
        <v>Oppgi antall rom
0</v>
      </c>
      <c r="O17" s="31" t="str">
        <f t="shared" si="1"/>
        <v>Oppgi antall rom
0</v>
      </c>
      <c r="P17" s="31" t="str">
        <f t="shared" si="1"/>
        <v>Oppgi antall rom
0</v>
      </c>
      <c r="Q17" s="31" t="str">
        <f t="shared" si="1"/>
        <v>Oppgi antall rom
0</v>
      </c>
      <c r="R17" s="31" t="str">
        <f t="shared" si="1"/>
        <v>Oppgi antall rom
0</v>
      </c>
      <c r="S17" s="31" t="str">
        <f t="shared" si="1"/>
        <v>Oppgi antall rom
0</v>
      </c>
    </row>
    <row r="18" spans="1:19" s="22" customFormat="1" x14ac:dyDescent="0.2">
      <c r="A18" s="25"/>
      <c r="B18" s="15" t="s">
        <v>62</v>
      </c>
      <c r="C18" s="29">
        <f>SUM(D18:S18)</f>
        <v>0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1:19" s="22" customFormat="1" x14ac:dyDescent="0.2">
      <c r="A19" s="25"/>
      <c r="B19" s="15" t="s">
        <v>63</v>
      </c>
      <c r="C19" s="43">
        <f>SUM(D19:S19)</f>
        <v>0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1:19" s="22" customFormat="1" x14ac:dyDescent="0.2">
      <c r="A20" s="25"/>
      <c r="B20" s="15" t="s">
        <v>64</v>
      </c>
      <c r="C20" s="43">
        <f>SUM(D20:S20)</f>
        <v>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1:19" s="22" customFormat="1" ht="13.5" thickBot="1" x14ac:dyDescent="0.25">
      <c r="A21" s="25"/>
      <c r="B21" s="15" t="s">
        <v>65</v>
      </c>
      <c r="C21" s="43">
        <f>SUM(D21:S21)</f>
        <v>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1:19" s="22" customFormat="1" x14ac:dyDescent="0.2">
      <c r="A22" s="25"/>
      <c r="B22" s="20" t="s">
        <v>7</v>
      </c>
      <c r="C22" s="34" t="s">
        <v>97</v>
      </c>
      <c r="D22" s="26" t="s">
        <v>34</v>
      </c>
      <c r="E22" s="26" t="s">
        <v>34</v>
      </c>
      <c r="F22" s="26" t="s">
        <v>34</v>
      </c>
      <c r="G22" s="26" t="s">
        <v>34</v>
      </c>
      <c r="H22" s="26" t="s">
        <v>34</v>
      </c>
      <c r="I22" s="26" t="s">
        <v>34</v>
      </c>
      <c r="J22" s="26" t="s">
        <v>34</v>
      </c>
      <c r="K22" s="26" t="s">
        <v>34</v>
      </c>
      <c r="L22" s="26" t="s">
        <v>34</v>
      </c>
      <c r="M22" s="26" t="s">
        <v>34</v>
      </c>
      <c r="N22" s="26" t="s">
        <v>34</v>
      </c>
      <c r="O22" s="26" t="s">
        <v>34</v>
      </c>
      <c r="P22" s="26" t="s">
        <v>34</v>
      </c>
      <c r="Q22" s="26" t="s">
        <v>34</v>
      </c>
      <c r="R22" s="26" t="s">
        <v>34</v>
      </c>
      <c r="S22" s="26" t="s">
        <v>34</v>
      </c>
    </row>
    <row r="23" spans="1:19" s="22" customFormat="1" x14ac:dyDescent="0.2">
      <c r="A23" s="25"/>
      <c r="B23" s="17" t="s">
        <v>2</v>
      </c>
      <c r="C23" s="63">
        <f>IF(ISERROR(COUNTIF(D23:S23,"Ja")/COUNTA(D23:S23)),0,(COUNTIF(D23:S23,"Ja")/COUNTA(D23:S23)))</f>
        <v>0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1:19" s="22" customFormat="1" x14ac:dyDescent="0.2">
      <c r="A24" s="25"/>
      <c r="B24" s="17" t="s">
        <v>3</v>
      </c>
      <c r="C24" s="63">
        <f t="shared" ref="C24:C33" si="2">IF(ISERROR(COUNTIF(D24:S24,"Ja")/COUNTA(D24:S24)),0,(COUNTIF(D24:S24,"Ja")/COUNTA(D24:S24)))</f>
        <v>0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s="22" customFormat="1" x14ac:dyDescent="0.2">
      <c r="A25" s="25"/>
      <c r="B25" s="17" t="s">
        <v>4</v>
      </c>
      <c r="C25" s="63">
        <f t="shared" si="2"/>
        <v>0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</row>
    <row r="26" spans="1:19" s="22" customFormat="1" x14ac:dyDescent="0.2">
      <c r="A26" s="25"/>
      <c r="B26" s="17" t="s">
        <v>5</v>
      </c>
      <c r="C26" s="63">
        <f t="shared" si="2"/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</row>
    <row r="27" spans="1:19" s="22" customFormat="1" x14ac:dyDescent="0.2">
      <c r="A27" s="25"/>
      <c r="B27" s="17" t="s">
        <v>6</v>
      </c>
      <c r="C27" s="63">
        <f t="shared" si="2"/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1:19" s="22" customFormat="1" x14ac:dyDescent="0.2">
      <c r="A28" s="25"/>
      <c r="B28" s="27" t="s">
        <v>32</v>
      </c>
      <c r="C28" s="63">
        <f t="shared" si="2"/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1:19" s="22" customFormat="1" ht="13.5" thickBot="1" x14ac:dyDescent="0.25">
      <c r="A29" s="25"/>
      <c r="B29" s="18" t="s">
        <v>16</v>
      </c>
      <c r="C29" s="63">
        <f t="shared" si="2"/>
        <v>0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19" s="22" customFormat="1" x14ac:dyDescent="0.2">
      <c r="A30" s="25"/>
      <c r="B30" s="20" t="s">
        <v>17</v>
      </c>
      <c r="C30" s="34" t="s">
        <v>97</v>
      </c>
      <c r="D30" s="26" t="s">
        <v>34</v>
      </c>
      <c r="E30" s="26" t="s">
        <v>34</v>
      </c>
      <c r="F30" s="26" t="s">
        <v>34</v>
      </c>
      <c r="G30" s="26" t="s">
        <v>34</v>
      </c>
      <c r="H30" s="26" t="s">
        <v>34</v>
      </c>
      <c r="I30" s="26" t="s">
        <v>34</v>
      </c>
      <c r="J30" s="26" t="s">
        <v>34</v>
      </c>
      <c r="K30" s="26" t="s">
        <v>34</v>
      </c>
      <c r="L30" s="26" t="s">
        <v>34</v>
      </c>
      <c r="M30" s="26" t="s">
        <v>34</v>
      </c>
      <c r="N30" s="26" t="s">
        <v>34</v>
      </c>
      <c r="O30" s="26" t="s">
        <v>34</v>
      </c>
      <c r="P30" s="26" t="s">
        <v>34</v>
      </c>
      <c r="Q30" s="26" t="s">
        <v>34</v>
      </c>
      <c r="R30" s="26" t="s">
        <v>34</v>
      </c>
      <c r="S30" s="26" t="s">
        <v>34</v>
      </c>
    </row>
    <row r="31" spans="1:19" s="22" customFormat="1" x14ac:dyDescent="0.2">
      <c r="A31" s="25"/>
      <c r="B31" s="17" t="s">
        <v>20</v>
      </c>
      <c r="C31" s="63">
        <f t="shared" si="2"/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</row>
    <row r="32" spans="1:19" s="22" customFormat="1" x14ac:dyDescent="0.2">
      <c r="A32" s="25"/>
      <c r="B32" s="17" t="s">
        <v>19</v>
      </c>
      <c r="C32" s="63">
        <f t="shared" si="2"/>
        <v>0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1:19" s="22" customFormat="1" ht="13.5" thickBot="1" x14ac:dyDescent="0.25">
      <c r="A33" s="25"/>
      <c r="B33" s="28" t="s">
        <v>18</v>
      </c>
      <c r="C33" s="63">
        <f t="shared" si="2"/>
        <v>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1:19" s="22" customFormat="1" ht="18.75" thickBot="1" x14ac:dyDescent="0.25">
      <c r="A34" s="25"/>
      <c r="B34" s="23" t="str">
        <f>"Miljø "&amp;"- "&amp;'Liste og vekting'!D33*100&amp;"%"</f>
        <v>Miljø - 20%</v>
      </c>
      <c r="C34" s="35"/>
      <c r="D34" s="68">
        <f t="shared" ref="D34:S34" si="3">+D6</f>
        <v>0</v>
      </c>
      <c r="E34" s="68">
        <f t="shared" si="3"/>
        <v>0</v>
      </c>
      <c r="F34" s="68">
        <f t="shared" si="3"/>
        <v>0</v>
      </c>
      <c r="G34" s="68">
        <f t="shared" si="3"/>
        <v>0</v>
      </c>
      <c r="H34" s="68">
        <f t="shared" si="3"/>
        <v>0</v>
      </c>
      <c r="I34" s="68">
        <f t="shared" si="3"/>
        <v>0</v>
      </c>
      <c r="J34" s="68">
        <f t="shared" si="3"/>
        <v>0</v>
      </c>
      <c r="K34" s="68">
        <f t="shared" si="3"/>
        <v>0</v>
      </c>
      <c r="L34" s="68">
        <f t="shared" si="3"/>
        <v>0</v>
      </c>
      <c r="M34" s="68">
        <f t="shared" si="3"/>
        <v>0</v>
      </c>
      <c r="N34" s="68">
        <f t="shared" si="3"/>
        <v>0</v>
      </c>
      <c r="O34" s="68">
        <f t="shared" si="3"/>
        <v>0</v>
      </c>
      <c r="P34" s="68">
        <f t="shared" si="3"/>
        <v>0</v>
      </c>
      <c r="Q34" s="68">
        <f t="shared" si="3"/>
        <v>0</v>
      </c>
      <c r="R34" s="68">
        <f t="shared" si="3"/>
        <v>0</v>
      </c>
      <c r="S34" s="68">
        <f t="shared" si="3"/>
        <v>0</v>
      </c>
    </row>
    <row r="35" spans="1:19" s="22" customFormat="1" x14ac:dyDescent="0.2">
      <c r="A35" s="25"/>
      <c r="B35" s="32" t="s">
        <v>74</v>
      </c>
      <c r="C35" s="34" t="s">
        <v>97</v>
      </c>
      <c r="D35" s="26" t="s">
        <v>34</v>
      </c>
      <c r="E35" s="26" t="s">
        <v>34</v>
      </c>
      <c r="F35" s="26" t="s">
        <v>34</v>
      </c>
      <c r="G35" s="26" t="s">
        <v>34</v>
      </c>
      <c r="H35" s="26" t="s">
        <v>34</v>
      </c>
      <c r="I35" s="26" t="s">
        <v>34</v>
      </c>
      <c r="J35" s="26" t="s">
        <v>34</v>
      </c>
      <c r="K35" s="26" t="s">
        <v>34</v>
      </c>
      <c r="L35" s="26" t="s">
        <v>34</v>
      </c>
      <c r="M35" s="26" t="s">
        <v>34</v>
      </c>
      <c r="N35" s="26" t="s">
        <v>34</v>
      </c>
      <c r="O35" s="26" t="s">
        <v>34</v>
      </c>
      <c r="P35" s="26" t="s">
        <v>34</v>
      </c>
      <c r="Q35" s="26" t="s">
        <v>34</v>
      </c>
      <c r="R35" s="26" t="s">
        <v>34</v>
      </c>
      <c r="S35" s="26" t="s">
        <v>34</v>
      </c>
    </row>
    <row r="36" spans="1:19" s="22" customFormat="1" ht="25.5" x14ac:dyDescent="0.2">
      <c r="A36" s="25"/>
      <c r="B36" s="108" t="s">
        <v>39</v>
      </c>
      <c r="C36" s="63">
        <f>IF(ISERROR(COUNTIF(D36:S36,"Ja")/COUNTA(D36:S36)),0,(COUNTIF(D36:S36,"Ja")/COUNTA(D36:S36)))</f>
        <v>0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s="22" customFormat="1" ht="25.5" x14ac:dyDescent="0.2">
      <c r="A37" s="25"/>
      <c r="B37" s="108" t="s">
        <v>40</v>
      </c>
      <c r="C37" s="63">
        <f>IF(ISERROR(COUNTIF(D37:S37,"Ja")/COUNTA(D37:S37)),0,(COUNTIF(D37:S37,"Ja")/COUNTA(D37:S37)))</f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s="22" customFormat="1" ht="25.5" x14ac:dyDescent="0.2">
      <c r="A38" s="25"/>
      <c r="B38" s="108" t="s">
        <v>38</v>
      </c>
      <c r="C38" s="63">
        <f>IF(ISERROR(COUNTIF(D38:S38,"Ja")/COUNTA(D38:S38)),0,(COUNTIF(D38:S38,"Ja")/COUNTA(D38:S38)))</f>
        <v>0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1:19" s="22" customFormat="1" ht="26.25" thickBot="1" x14ac:dyDescent="0.25">
      <c r="A39" s="25"/>
      <c r="B39" s="108" t="s">
        <v>41</v>
      </c>
      <c r="C39" s="63">
        <f>IF(ISERROR(COUNTIF(D39:S39,"Ja")/COUNTA(D39:S39)),0,(COUNTIF(D39:S39,"Ja")/COUNTA(D39:S39)))</f>
        <v>0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1:19" s="22" customFormat="1" x14ac:dyDescent="0.2">
      <c r="A40" s="25"/>
      <c r="B40" s="32" t="s">
        <v>77</v>
      </c>
      <c r="C40" s="34" t="s">
        <v>97</v>
      </c>
      <c r="D40" s="26" t="s">
        <v>34</v>
      </c>
      <c r="E40" s="26" t="s">
        <v>34</v>
      </c>
      <c r="F40" s="26" t="s">
        <v>34</v>
      </c>
      <c r="G40" s="26" t="s">
        <v>34</v>
      </c>
      <c r="H40" s="26" t="s">
        <v>34</v>
      </c>
      <c r="I40" s="26" t="s">
        <v>34</v>
      </c>
      <c r="J40" s="26" t="s">
        <v>34</v>
      </c>
      <c r="K40" s="26" t="s">
        <v>34</v>
      </c>
      <c r="L40" s="26" t="s">
        <v>34</v>
      </c>
      <c r="M40" s="26" t="s">
        <v>34</v>
      </c>
      <c r="N40" s="26" t="s">
        <v>34</v>
      </c>
      <c r="O40" s="26" t="s">
        <v>34</v>
      </c>
      <c r="P40" s="26" t="s">
        <v>34</v>
      </c>
      <c r="Q40" s="26" t="s">
        <v>34</v>
      </c>
      <c r="R40" s="26" t="s">
        <v>34</v>
      </c>
      <c r="S40" s="26" t="s">
        <v>34</v>
      </c>
    </row>
    <row r="41" spans="1:19" s="22" customFormat="1" x14ac:dyDescent="0.2">
      <c r="A41" s="25"/>
      <c r="B41" s="108" t="s">
        <v>42</v>
      </c>
      <c r="C41" s="63">
        <f>IF(ISERROR(COUNTIF(D41:S41,"Ja")/COUNTA(D41:S41)),0,(COUNTIF(D41:S41,"Ja")/COUNTA(D41:S41)))</f>
        <v>0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1:19" s="22" customFormat="1" x14ac:dyDescent="0.2">
      <c r="A42" s="25"/>
      <c r="B42" s="108" t="s">
        <v>43</v>
      </c>
      <c r="C42" s="63">
        <f>IF(ISERROR(COUNTIF(D42:S42,"Ja")/COUNTA(D42:S42)),0,(COUNTIF(D42:S42,"Ja")/COUNTA(D42:S42)))</f>
        <v>0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s="22" customFormat="1" ht="13.5" thickBot="1" x14ac:dyDescent="0.25">
      <c r="A43" s="25"/>
      <c r="B43" s="108" t="s">
        <v>44</v>
      </c>
      <c r="C43" s="63">
        <f>IF(ISERROR(COUNTIF(D43:S43,"Ja")/COUNTA(D43:S43)),0,(COUNTIF(D43:S43,"Ja")/COUNTA(D43:S43)))</f>
        <v>0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s="22" customFormat="1" x14ac:dyDescent="0.2">
      <c r="A44" s="25"/>
      <c r="B44" s="32" t="s">
        <v>75</v>
      </c>
      <c r="C44" s="34" t="s">
        <v>97</v>
      </c>
      <c r="D44" s="26" t="s">
        <v>34</v>
      </c>
      <c r="E44" s="26" t="s">
        <v>34</v>
      </c>
      <c r="F44" s="26" t="s">
        <v>34</v>
      </c>
      <c r="G44" s="26" t="s">
        <v>34</v>
      </c>
      <c r="H44" s="26" t="s">
        <v>34</v>
      </c>
      <c r="I44" s="26" t="s">
        <v>34</v>
      </c>
      <c r="J44" s="26" t="s">
        <v>34</v>
      </c>
      <c r="K44" s="26" t="s">
        <v>34</v>
      </c>
      <c r="L44" s="26" t="s">
        <v>34</v>
      </c>
      <c r="M44" s="26" t="s">
        <v>34</v>
      </c>
      <c r="N44" s="26" t="s">
        <v>34</v>
      </c>
      <c r="O44" s="26" t="s">
        <v>34</v>
      </c>
      <c r="P44" s="26" t="s">
        <v>34</v>
      </c>
      <c r="Q44" s="26" t="s">
        <v>34</v>
      </c>
      <c r="R44" s="26" t="s">
        <v>34</v>
      </c>
      <c r="S44" s="26" t="s">
        <v>34</v>
      </c>
    </row>
    <row r="45" spans="1:19" s="22" customFormat="1" x14ac:dyDescent="0.2">
      <c r="A45" s="25"/>
      <c r="B45" s="108" t="s">
        <v>45</v>
      </c>
      <c r="C45" s="63">
        <f>IF(ISERROR(COUNTIF(D45:S45,"Ja")/COUNTA(D45:S45)),0,(COUNTIF(D45:S45,"Ja")/COUNTA(D45:S45)))</f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s="22" customFormat="1" x14ac:dyDescent="0.2">
      <c r="A46" s="25"/>
      <c r="B46" s="108" t="s">
        <v>46</v>
      </c>
      <c r="C46" s="63">
        <f>IF(ISERROR(COUNTIF(D46:S46,"Ja")/COUNTA(D46:S46)),0,(COUNTIF(D46:S46,"Ja")/COUNTA(D46:S46)))</f>
        <v>0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s="22" customFormat="1" ht="25.5" x14ac:dyDescent="0.2">
      <c r="A47" s="25"/>
      <c r="B47" s="108" t="s">
        <v>47</v>
      </c>
      <c r="C47" s="63">
        <f>IF(ISERROR(COUNTIF(D47:S47,"Ja")/COUNTA(D47:S47)),0,(COUNTIF(D47:S47,"Ja")/COUNTA(D47:S47)))</f>
        <v>0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s="22" customFormat="1" ht="26.25" thickBot="1" x14ac:dyDescent="0.25">
      <c r="A48" s="25"/>
      <c r="B48" s="108" t="s">
        <v>48</v>
      </c>
      <c r="C48" s="63">
        <f>IF(ISERROR(COUNTIF(D48:S48,"Ja")/COUNTA(D48:S48)),0,(COUNTIF(D48:S48,"Ja")/COUNTA(D48:S48)))</f>
        <v>0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19" s="22" customFormat="1" x14ac:dyDescent="0.2">
      <c r="A49" s="25"/>
      <c r="B49" s="32" t="s">
        <v>76</v>
      </c>
      <c r="C49" s="34" t="s">
        <v>97</v>
      </c>
      <c r="D49" s="26" t="s">
        <v>34</v>
      </c>
      <c r="E49" s="26" t="s">
        <v>34</v>
      </c>
      <c r="F49" s="26" t="s">
        <v>34</v>
      </c>
      <c r="G49" s="26" t="s">
        <v>34</v>
      </c>
      <c r="H49" s="26" t="s">
        <v>34</v>
      </c>
      <c r="I49" s="26" t="s">
        <v>34</v>
      </c>
      <c r="J49" s="26" t="s">
        <v>34</v>
      </c>
      <c r="K49" s="26" t="s">
        <v>34</v>
      </c>
      <c r="L49" s="26" t="s">
        <v>34</v>
      </c>
      <c r="M49" s="26" t="s">
        <v>34</v>
      </c>
      <c r="N49" s="26" t="s">
        <v>34</v>
      </c>
      <c r="O49" s="26" t="s">
        <v>34</v>
      </c>
      <c r="P49" s="26" t="s">
        <v>34</v>
      </c>
      <c r="Q49" s="26" t="s">
        <v>34</v>
      </c>
      <c r="R49" s="26" t="s">
        <v>34</v>
      </c>
      <c r="S49" s="26" t="s">
        <v>34</v>
      </c>
    </row>
    <row r="50" spans="1:19" s="22" customFormat="1" x14ac:dyDescent="0.2">
      <c r="A50" s="25"/>
      <c r="B50" s="108" t="s">
        <v>49</v>
      </c>
      <c r="C50" s="63">
        <f t="shared" ref="C50:C55" si="4">IF(ISERROR(COUNTIF(D50:S50,"Ja")/COUNTA(D50:S50)),0,(COUNTIF(D50:S50,"Ja")/COUNTA(D50:S50)))</f>
        <v>0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1:19" s="22" customFormat="1" x14ac:dyDescent="0.2">
      <c r="A51" s="25"/>
      <c r="B51" s="108" t="s">
        <v>50</v>
      </c>
      <c r="C51" s="63">
        <f t="shared" si="4"/>
        <v>0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1:19" s="22" customFormat="1" x14ac:dyDescent="0.2">
      <c r="A52" s="25"/>
      <c r="B52" s="108" t="s">
        <v>51</v>
      </c>
      <c r="C52" s="63">
        <f t="shared" si="4"/>
        <v>0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1:19" s="22" customFormat="1" x14ac:dyDescent="0.2">
      <c r="A53" s="25"/>
      <c r="B53" s="108" t="s">
        <v>52</v>
      </c>
      <c r="C53" s="63">
        <f t="shared" si="4"/>
        <v>0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1:19" s="22" customFormat="1" ht="25.5" x14ac:dyDescent="0.2">
      <c r="A54" s="25"/>
      <c r="B54" s="108" t="s">
        <v>53</v>
      </c>
      <c r="C54" s="63">
        <f t="shared" si="4"/>
        <v>0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1:19" s="22" customFormat="1" ht="13.5" thickBot="1" x14ac:dyDescent="0.25">
      <c r="A55" s="25"/>
      <c r="B55" s="108" t="s">
        <v>54</v>
      </c>
      <c r="C55" s="63">
        <f t="shared" si="4"/>
        <v>0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1:19" s="22" customFormat="1" x14ac:dyDescent="0.2">
      <c r="A56" s="25"/>
      <c r="B56" s="32" t="s">
        <v>78</v>
      </c>
      <c r="C56" s="34" t="s">
        <v>97</v>
      </c>
      <c r="D56" s="26" t="s">
        <v>34</v>
      </c>
      <c r="E56" s="26" t="s">
        <v>34</v>
      </c>
      <c r="F56" s="26" t="s">
        <v>34</v>
      </c>
      <c r="G56" s="26" t="s">
        <v>34</v>
      </c>
      <c r="H56" s="26" t="s">
        <v>34</v>
      </c>
      <c r="I56" s="26" t="s">
        <v>34</v>
      </c>
      <c r="J56" s="26" t="s">
        <v>34</v>
      </c>
      <c r="K56" s="26" t="s">
        <v>34</v>
      </c>
      <c r="L56" s="26" t="s">
        <v>34</v>
      </c>
      <c r="M56" s="26" t="s">
        <v>34</v>
      </c>
      <c r="N56" s="26" t="s">
        <v>34</v>
      </c>
      <c r="O56" s="26" t="s">
        <v>34</v>
      </c>
      <c r="P56" s="26" t="s">
        <v>34</v>
      </c>
      <c r="Q56" s="26" t="s">
        <v>34</v>
      </c>
      <c r="R56" s="26" t="s">
        <v>34</v>
      </c>
      <c r="S56" s="26" t="s">
        <v>34</v>
      </c>
    </row>
    <row r="57" spans="1:19" s="22" customFormat="1" ht="25.5" x14ac:dyDescent="0.2">
      <c r="A57" s="25"/>
      <c r="B57" s="108" t="s">
        <v>55</v>
      </c>
      <c r="C57" s="63">
        <f>IF(ISERROR(COUNTIF(D57:S57,"Ja")/COUNTA(D57:S57)),0,(COUNTIF(D57:S57,"Ja")/COUNTA(D57:S57)))</f>
        <v>0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1:19" s="22" customFormat="1" x14ac:dyDescent="0.2">
      <c r="A58" s="25"/>
      <c r="B58" s="108" t="s">
        <v>56</v>
      </c>
      <c r="C58" s="63">
        <f>IF(ISERROR(COUNTIF(D58:S58,"Ja")/COUNTA(D58:S58)),0,(COUNTIF(D58:S58,"Ja")/COUNTA(D58:S58)))</f>
        <v>0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1:19" s="22" customFormat="1" ht="26.25" thickBot="1" x14ac:dyDescent="0.25">
      <c r="A59" s="25"/>
      <c r="B59" s="108" t="s">
        <v>57</v>
      </c>
      <c r="C59" s="63">
        <f>IF(ISERROR(COUNTIF(D59:S59,"Ja")/COUNTA(D59:S59)),0,(COUNTIF(D59:S59,"Ja")/COUNTA(D59:S59)))</f>
        <v>0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1:19" s="22" customFormat="1" x14ac:dyDescent="0.2">
      <c r="A60" s="25"/>
      <c r="B60" s="32" t="s">
        <v>79</v>
      </c>
      <c r="C60" s="34" t="s">
        <v>97</v>
      </c>
      <c r="D60" s="26" t="s">
        <v>34</v>
      </c>
      <c r="E60" s="26" t="s">
        <v>34</v>
      </c>
      <c r="F60" s="26" t="s">
        <v>34</v>
      </c>
      <c r="G60" s="26" t="s">
        <v>34</v>
      </c>
      <c r="H60" s="26" t="s">
        <v>34</v>
      </c>
      <c r="I60" s="26" t="s">
        <v>34</v>
      </c>
      <c r="J60" s="26" t="s">
        <v>34</v>
      </c>
      <c r="K60" s="26" t="s">
        <v>34</v>
      </c>
      <c r="L60" s="26" t="s">
        <v>34</v>
      </c>
      <c r="M60" s="26" t="s">
        <v>34</v>
      </c>
      <c r="N60" s="26" t="s">
        <v>34</v>
      </c>
      <c r="O60" s="26" t="s">
        <v>34</v>
      </c>
      <c r="P60" s="26" t="s">
        <v>34</v>
      </c>
      <c r="Q60" s="26" t="s">
        <v>34</v>
      </c>
      <c r="R60" s="26" t="s">
        <v>34</v>
      </c>
      <c r="S60" s="26" t="s">
        <v>34</v>
      </c>
    </row>
    <row r="61" spans="1:19" s="22" customFormat="1" x14ac:dyDescent="0.2">
      <c r="A61" s="25"/>
      <c r="B61" s="108" t="s">
        <v>95</v>
      </c>
      <c r="C61" s="63">
        <f>IF(ISERROR(COUNTIF(D61:S61,"Ja")/COUNTA(D61:S61)),0,(COUNTIF(D61:S61,"Ja")/COUNTA(D61:S61)))</f>
        <v>0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1:19" s="22" customFormat="1" ht="25.5" x14ac:dyDescent="0.2">
      <c r="A62" s="25"/>
      <c r="B62" s="108" t="s">
        <v>59</v>
      </c>
      <c r="C62" s="63">
        <f>IF(ISERROR(COUNTIF(D62:S62,"Ja")/COUNTA(D62:S62)),0,(COUNTIF(D62:S62,"Ja")/COUNTA(D62:S62)))</f>
        <v>0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1:19" s="22" customFormat="1" x14ac:dyDescent="0.2">
      <c r="A63" s="25"/>
      <c r="B63" s="108" t="s">
        <v>60</v>
      </c>
      <c r="C63" s="63">
        <f>IF(ISERROR(COUNTIF(D63:S63,"Ja")/COUNTA(D63:S63)),0,(COUNTIF(D63:S63,"Ja")/COUNTA(D63:S63)))</f>
        <v>0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1:19" s="22" customFormat="1" ht="26.25" thickBot="1" x14ac:dyDescent="0.25">
      <c r="A64" s="25"/>
      <c r="B64" s="18" t="s">
        <v>61</v>
      </c>
      <c r="C64" s="63">
        <f>IF(ISERROR(COUNTIF(D64:S64,"Ja")/COUNTA(D64:S64)),0,(COUNTIF(D64:S64,"Ja")/COUNTA(D64:S64)))</f>
        <v>0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</row>
    <row r="65" spans="1:19" s="12" customFormat="1" ht="24" thickBot="1" x14ac:dyDescent="0.3">
      <c r="A65"/>
      <c r="B65" s="196" t="str">
        <f>"Møterom "&amp;"- "&amp;'Liste og vekting'!C65*100&amp;"%"</f>
        <v>Møterom - 25%</v>
      </c>
      <c r="C65" s="197"/>
      <c r="D65" s="64">
        <f t="shared" ref="D65:S65" si="5">+D11</f>
        <v>0</v>
      </c>
      <c r="E65" s="64">
        <f t="shared" si="5"/>
        <v>0</v>
      </c>
      <c r="F65" s="64">
        <f t="shared" si="5"/>
        <v>0</v>
      </c>
      <c r="G65" s="64">
        <f t="shared" si="5"/>
        <v>0</v>
      </c>
      <c r="H65" s="64">
        <f t="shared" si="5"/>
        <v>0</v>
      </c>
      <c r="I65" s="64">
        <f t="shared" si="5"/>
        <v>0</v>
      </c>
      <c r="J65" s="64">
        <f t="shared" si="5"/>
        <v>0</v>
      </c>
      <c r="K65" s="64">
        <f t="shared" si="5"/>
        <v>0</v>
      </c>
      <c r="L65" s="64">
        <f t="shared" si="5"/>
        <v>0</v>
      </c>
      <c r="M65" s="64">
        <f t="shared" si="5"/>
        <v>0</v>
      </c>
      <c r="N65" s="64">
        <f t="shared" si="5"/>
        <v>0</v>
      </c>
      <c r="O65" s="64">
        <f t="shared" si="5"/>
        <v>0</v>
      </c>
      <c r="P65" s="64">
        <f t="shared" si="5"/>
        <v>0</v>
      </c>
      <c r="Q65" s="64">
        <f t="shared" si="5"/>
        <v>0</v>
      </c>
      <c r="R65" s="64">
        <f t="shared" si="5"/>
        <v>0</v>
      </c>
      <c r="S65" s="64">
        <f t="shared" si="5"/>
        <v>0</v>
      </c>
    </row>
    <row r="66" spans="1:19" s="22" customFormat="1" ht="18" x14ac:dyDescent="0.2">
      <c r="B66" s="41" t="str">
        <f>"Pris "&amp;"- "&amp;'Liste og vekting'!D66*100&amp;"%"</f>
        <v>Pris - 60%</v>
      </c>
      <c r="C66" s="47" t="s">
        <v>87</v>
      </c>
      <c r="D66" s="40" t="s">
        <v>33</v>
      </c>
      <c r="E66" s="40" t="s">
        <v>33</v>
      </c>
      <c r="F66" s="40" t="s">
        <v>33</v>
      </c>
      <c r="G66" s="40" t="s">
        <v>33</v>
      </c>
      <c r="H66" s="40" t="s">
        <v>33</v>
      </c>
      <c r="I66" s="40" t="s">
        <v>33</v>
      </c>
      <c r="J66" s="40" t="s">
        <v>33</v>
      </c>
      <c r="K66" s="40" t="s">
        <v>33</v>
      </c>
      <c r="L66" s="40" t="s">
        <v>33</v>
      </c>
      <c r="M66" s="40" t="s">
        <v>33</v>
      </c>
      <c r="N66" s="40" t="s">
        <v>33</v>
      </c>
      <c r="O66" s="40" t="s">
        <v>33</v>
      </c>
      <c r="P66" s="40" t="s">
        <v>33</v>
      </c>
      <c r="Q66" s="40" t="s">
        <v>33</v>
      </c>
      <c r="R66" s="40" t="s">
        <v>33</v>
      </c>
      <c r="S66" s="40" t="s">
        <v>33</v>
      </c>
    </row>
    <row r="67" spans="1:19" s="22" customFormat="1" x14ac:dyDescent="0.2">
      <c r="A67" s="25"/>
      <c r="B67" s="36" t="s">
        <v>101</v>
      </c>
      <c r="C67" s="103" t="str">
        <f>IF(D67&gt;0,AVERAGE(D67:S67)," ")</f>
        <v xml:space="preserve"> </v>
      </c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:19" s="22" customFormat="1" x14ac:dyDescent="0.2">
      <c r="A68" s="25"/>
      <c r="B68" s="36" t="s">
        <v>102</v>
      </c>
      <c r="C68" s="103" t="str">
        <f>IF(D68&gt;0,AVERAGE(D68:S68)," ")</f>
        <v xml:space="preserve"> 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:19" s="22" customFormat="1" x14ac:dyDescent="0.2">
      <c r="A69" s="25"/>
      <c r="B69" s="36" t="s">
        <v>103</v>
      </c>
      <c r="C69" s="103" t="str">
        <f>IF(D69&gt;0,AVERAGE(D69:S69)," ")</f>
        <v xml:space="preserve"> 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:19" s="22" customFormat="1" ht="18" x14ac:dyDescent="0.2">
      <c r="B70" s="41" t="str">
        <f>"Servicegrad og kapasitet "&amp;"- "&amp;'Liste og vekting'!D71*100&amp;"%"</f>
        <v>Servicegrad og kapasitet - 40%</v>
      </c>
      <c r="C70" s="42"/>
      <c r="D70" s="40" t="s">
        <v>100</v>
      </c>
      <c r="E70" s="40" t="s">
        <v>100</v>
      </c>
      <c r="F70" s="40" t="s">
        <v>100</v>
      </c>
      <c r="G70" s="40" t="s">
        <v>100</v>
      </c>
      <c r="H70" s="40" t="s">
        <v>100</v>
      </c>
      <c r="I70" s="40" t="s">
        <v>100</v>
      </c>
      <c r="J70" s="40" t="s">
        <v>100</v>
      </c>
      <c r="K70" s="40" t="s">
        <v>100</v>
      </c>
      <c r="L70" s="40" t="s">
        <v>100</v>
      </c>
      <c r="M70" s="40" t="s">
        <v>100</v>
      </c>
      <c r="N70" s="40" t="s">
        <v>100</v>
      </c>
      <c r="O70" s="40" t="s">
        <v>100</v>
      </c>
      <c r="P70" s="40" t="s">
        <v>100</v>
      </c>
      <c r="Q70" s="40" t="s">
        <v>100</v>
      </c>
      <c r="R70" s="40" t="s">
        <v>100</v>
      </c>
      <c r="S70" s="40" t="s">
        <v>100</v>
      </c>
    </row>
    <row r="71" spans="1:19" s="22" customFormat="1" ht="15" x14ac:dyDescent="0.2">
      <c r="A71" s="25"/>
      <c r="B71" s="93" t="s">
        <v>10</v>
      </c>
      <c r="C71" s="94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1:19" s="22" customFormat="1" ht="15" x14ac:dyDescent="0.2">
      <c r="A72" s="25"/>
      <c r="B72" s="15" t="s">
        <v>96</v>
      </c>
      <c r="C72" s="30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</row>
    <row r="73" spans="1:19" s="22" customFormat="1" ht="25.5" x14ac:dyDescent="0.2">
      <c r="A73" s="25"/>
      <c r="B73" s="92" t="s">
        <v>80</v>
      </c>
      <c r="C73" s="47" t="s">
        <v>98</v>
      </c>
      <c r="D73" s="40" t="s">
        <v>83</v>
      </c>
      <c r="E73" s="40" t="s">
        <v>83</v>
      </c>
      <c r="F73" s="40" t="s">
        <v>83</v>
      </c>
      <c r="G73" s="40" t="s">
        <v>83</v>
      </c>
      <c r="H73" s="40" t="s">
        <v>83</v>
      </c>
      <c r="I73" s="40" t="s">
        <v>83</v>
      </c>
      <c r="J73" s="40" t="s">
        <v>83</v>
      </c>
      <c r="K73" s="40" t="s">
        <v>83</v>
      </c>
      <c r="L73" s="40" t="s">
        <v>83</v>
      </c>
      <c r="M73" s="40" t="s">
        <v>83</v>
      </c>
      <c r="N73" s="40" t="s">
        <v>83</v>
      </c>
      <c r="O73" s="40" t="s">
        <v>83</v>
      </c>
      <c r="P73" s="40" t="s">
        <v>83</v>
      </c>
      <c r="Q73" s="40" t="s">
        <v>83</v>
      </c>
      <c r="R73" s="40" t="s">
        <v>83</v>
      </c>
      <c r="S73" s="40" t="s">
        <v>83</v>
      </c>
    </row>
    <row r="74" spans="1:19" s="22" customFormat="1" x14ac:dyDescent="0.2">
      <c r="A74" s="25"/>
      <c r="B74" s="36" t="s">
        <v>81</v>
      </c>
      <c r="C74" s="43">
        <f>SUM(D74:S74)</f>
        <v>0</v>
      </c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1:19" s="22" customFormat="1" ht="13.5" thickBot="1" x14ac:dyDescent="0.25">
      <c r="A75" s="25"/>
      <c r="B75" s="37" t="s">
        <v>82</v>
      </c>
      <c r="C75" s="67">
        <f>SUM(D75:S75)</f>
        <v>0</v>
      </c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</row>
    <row r="76" spans="1:19" ht="15" x14ac:dyDescent="0.2">
      <c r="A76" s="6"/>
      <c r="B76" s="8"/>
      <c r="C76" s="9"/>
      <c r="N76" s="9"/>
    </row>
    <row r="78" spans="1:19" x14ac:dyDescent="0.2">
      <c r="B78" s="6"/>
      <c r="C78" s="11"/>
      <c r="N78" s="11"/>
    </row>
  </sheetData>
  <sheetProtection selectLockedCells="1"/>
  <mergeCells count="8">
    <mergeCell ref="B11:C11"/>
    <mergeCell ref="B65:C65"/>
    <mergeCell ref="C3:D3"/>
    <mergeCell ref="B5:C6"/>
    <mergeCell ref="B7:C7"/>
    <mergeCell ref="B8:C8"/>
    <mergeCell ref="B9:C9"/>
    <mergeCell ref="B10:C10"/>
  </mergeCells>
  <conditionalFormatting sqref="D8:S10">
    <cfRule type="cellIs" dxfId="1" priority="1" operator="equal">
      <formula>"Ja, kravet er tilfredsstilt"</formula>
    </cfRule>
    <cfRule type="cellIs" dxfId="0" priority="2" operator="equal">
      <formula>"Nei, kravet er ikke tilfredsstilt"</formula>
    </cfRule>
  </conditionalFormatting>
  <dataValidations count="4">
    <dataValidation type="list" allowBlank="1" showInputMessage="1" showErrorMessage="1" sqref="D61:S64 D31:S33 D36:S39 D41:S43 D45:S48 D50:S55 D57:S59">
      <formula1>Svar</formula1>
    </dataValidation>
    <dataValidation type="list" allowBlank="1" showInputMessage="1" showErrorMessage="1" errorTitle="Besvares kun med Ja eller Nei" error="Svarene kan skrives inn direkte med Ja eller Nei eller velges fra rullegardinen til høyre for cellen." sqref="D23:S29">
      <formula1>Svar</formula1>
    </dataValidation>
    <dataValidation type="whole" operator="greaterThanOrEqual" allowBlank="1" showInputMessage="1" showErrorMessage="1" errorTitle="Angi antall rom med heltall" error="Kun heltall tillates i disse cellene." sqref="D18:S21">
      <formula1>0</formula1>
    </dataValidation>
    <dataValidation type="list" allowBlank="1" showInputMessage="1" showErrorMessage="1" errorTitle="Krav må tilfredsstilles" error="Hvis hotellet ikke kan tilfredsstille absolutte krav, vil hotellet tas ut av evalueringen" sqref="D8:S10">
      <formula1>Krav</formula1>
    </dataValidation>
  </dataValidations>
  <pageMargins left="0.78740157499999996" right="0.78740157499999996" top="0.984251969" bottom="0.984251969" header="0.5" footer="0.5"/>
  <pageSetup paperSize="9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76"/>
  <sheetViews>
    <sheetView showGridLines="0" zoomScale="85" zoomScaleNormal="85" workbookViewId="0">
      <selection activeCell="F57" sqref="F57:F58"/>
    </sheetView>
  </sheetViews>
  <sheetFormatPr baseColWidth="10" defaultRowHeight="12.75" x14ac:dyDescent="0.2"/>
  <cols>
    <col min="2" max="2" width="112" customWidth="1"/>
    <col min="3" max="3" width="11.5703125" bestFit="1" customWidth="1"/>
    <col min="4" max="4" width="10.5703125" style="58" customWidth="1"/>
    <col min="5" max="5" width="8.7109375" customWidth="1"/>
    <col min="7" max="7" width="3.85546875" customWidth="1"/>
  </cols>
  <sheetData>
    <row r="3" spans="2:6" x14ac:dyDescent="0.2">
      <c r="B3" s="60" t="s">
        <v>35</v>
      </c>
      <c r="C3" s="60"/>
      <c r="D3" s="61" t="s">
        <v>70</v>
      </c>
    </row>
    <row r="4" spans="2:6" x14ac:dyDescent="0.2">
      <c r="B4" s="21" t="s">
        <v>36</v>
      </c>
      <c r="C4" s="21"/>
      <c r="D4" s="59" t="s">
        <v>71</v>
      </c>
    </row>
    <row r="5" spans="2:6" x14ac:dyDescent="0.2">
      <c r="B5" s="21" t="s">
        <v>37</v>
      </c>
      <c r="C5" s="21"/>
      <c r="D5" s="59" t="s">
        <v>72</v>
      </c>
    </row>
    <row r="7" spans="2:6" ht="23.25" x14ac:dyDescent="0.2">
      <c r="B7" s="19" t="s">
        <v>90</v>
      </c>
      <c r="C7" s="91">
        <f>+C10+C65</f>
        <v>1</v>
      </c>
    </row>
    <row r="9" spans="2:6" x14ac:dyDescent="0.2">
      <c r="C9" s="57" t="s">
        <v>91</v>
      </c>
      <c r="D9" s="57" t="s">
        <v>92</v>
      </c>
      <c r="E9" s="57" t="s">
        <v>93</v>
      </c>
      <c r="F9" s="57" t="s">
        <v>94</v>
      </c>
    </row>
    <row r="10" spans="2:6" ht="25.5" x14ac:dyDescent="0.2">
      <c r="B10" s="19" t="s">
        <v>15</v>
      </c>
      <c r="C10" s="84">
        <v>0.75</v>
      </c>
      <c r="D10" s="48" t="str">
        <f>"Vekting
 "&amp;(SUM(D11,D16,D33)*100)&amp;" %"</f>
        <v>Vekting
 100 %</v>
      </c>
      <c r="E10" s="7"/>
      <c r="F10" s="83"/>
    </row>
    <row r="11" spans="2:6" ht="18" x14ac:dyDescent="0.2">
      <c r="B11" s="49" t="s">
        <v>1</v>
      </c>
      <c r="C11" s="85">
        <f>+D11*$C$10</f>
        <v>0.44999999999999996</v>
      </c>
      <c r="D11" s="70">
        <v>0.6</v>
      </c>
      <c r="E11" s="71">
        <f>SUM(E12:E15)</f>
        <v>1</v>
      </c>
      <c r="F11" s="71"/>
    </row>
    <row r="12" spans="2:6" x14ac:dyDescent="0.2">
      <c r="B12" s="1" t="s">
        <v>11</v>
      </c>
      <c r="C12" s="87">
        <f t="shared" ref="C12:C63" si="0">+D12*$C$10</f>
        <v>0.27</v>
      </c>
      <c r="D12" s="72">
        <f>+E12*$D$11</f>
        <v>0.36</v>
      </c>
      <c r="E12" s="73">
        <v>0.6</v>
      </c>
      <c r="F12" s="71"/>
    </row>
    <row r="13" spans="2:6" x14ac:dyDescent="0.2">
      <c r="B13" s="1" t="s">
        <v>0</v>
      </c>
      <c r="C13" s="87">
        <f t="shared" si="0"/>
        <v>0.18</v>
      </c>
      <c r="D13" s="72">
        <f>+E13*$D$11</f>
        <v>0.24</v>
      </c>
      <c r="E13" s="73">
        <v>0.4</v>
      </c>
      <c r="F13" s="71"/>
    </row>
    <row r="14" spans="2:6" x14ac:dyDescent="0.2">
      <c r="B14" s="46" t="s">
        <v>86</v>
      </c>
      <c r="C14" s="87">
        <f t="shared" si="0"/>
        <v>0</v>
      </c>
      <c r="D14" s="72">
        <f>+E14*$D$11</f>
        <v>0</v>
      </c>
      <c r="E14" s="81"/>
      <c r="F14" s="71"/>
    </row>
    <row r="15" spans="2:6" x14ac:dyDescent="0.2">
      <c r="B15" s="46" t="s">
        <v>89</v>
      </c>
      <c r="C15" s="87">
        <f t="shared" si="0"/>
        <v>0</v>
      </c>
      <c r="D15" s="72">
        <f>+E15*$D$11</f>
        <v>0</v>
      </c>
      <c r="E15" s="81"/>
      <c r="F15" s="71"/>
    </row>
    <row r="16" spans="2:6" ht="18" x14ac:dyDescent="0.2">
      <c r="B16" s="49" t="s">
        <v>21</v>
      </c>
      <c r="C16" s="85">
        <f t="shared" si="0"/>
        <v>0.15000000000000002</v>
      </c>
      <c r="D16" s="74">
        <v>0.2</v>
      </c>
      <c r="E16" s="71">
        <f>+E17+E18+E19+E20+E21+E29</f>
        <v>1</v>
      </c>
      <c r="F16" s="71"/>
    </row>
    <row r="17" spans="2:6" x14ac:dyDescent="0.2">
      <c r="B17" s="50" t="s">
        <v>62</v>
      </c>
      <c r="C17" s="87">
        <f t="shared" si="0"/>
        <v>0</v>
      </c>
      <c r="D17" s="72">
        <f>+E17*$D$16</f>
        <v>0</v>
      </c>
      <c r="E17" s="74">
        <v>0</v>
      </c>
      <c r="F17" s="71"/>
    </row>
    <row r="18" spans="2:6" x14ac:dyDescent="0.2">
      <c r="B18" s="50" t="s">
        <v>63</v>
      </c>
      <c r="C18" s="87">
        <f t="shared" si="0"/>
        <v>0.09</v>
      </c>
      <c r="D18" s="72">
        <f t="shared" ref="D18:D32" si="1">+E18*$D$16</f>
        <v>0.12</v>
      </c>
      <c r="E18" s="74">
        <v>0.6</v>
      </c>
      <c r="F18" s="71"/>
    </row>
    <row r="19" spans="2:6" x14ac:dyDescent="0.2">
      <c r="B19" s="50" t="s">
        <v>64</v>
      </c>
      <c r="C19" s="87">
        <f t="shared" si="0"/>
        <v>1.5000000000000003E-2</v>
      </c>
      <c r="D19" s="72">
        <f t="shared" si="1"/>
        <v>2.0000000000000004E-2</v>
      </c>
      <c r="E19" s="74">
        <v>0.1</v>
      </c>
      <c r="F19" s="71"/>
    </row>
    <row r="20" spans="2:6" x14ac:dyDescent="0.2">
      <c r="B20" s="50" t="s">
        <v>65</v>
      </c>
      <c r="C20" s="87">
        <f t="shared" si="0"/>
        <v>1.5000000000000003E-2</v>
      </c>
      <c r="D20" s="72">
        <f t="shared" si="1"/>
        <v>2.0000000000000004E-2</v>
      </c>
      <c r="E20" s="74">
        <v>0.1</v>
      </c>
      <c r="F20" s="71"/>
    </row>
    <row r="21" spans="2:6" x14ac:dyDescent="0.2">
      <c r="B21" s="51" t="s">
        <v>7</v>
      </c>
      <c r="C21" s="87">
        <f t="shared" si="0"/>
        <v>2.2499999999999999E-2</v>
      </c>
      <c r="D21" s="82">
        <f t="shared" si="1"/>
        <v>0.03</v>
      </c>
      <c r="E21" s="74">
        <v>0.15</v>
      </c>
      <c r="F21" s="71">
        <f>SUM(F22:F28)</f>
        <v>1.0000000000000002</v>
      </c>
    </row>
    <row r="22" spans="2:6" x14ac:dyDescent="0.2">
      <c r="B22" s="52" t="s">
        <v>2</v>
      </c>
      <c r="C22" s="88">
        <f t="shared" si="0"/>
        <v>1.1250000000000001E-3</v>
      </c>
      <c r="D22" s="72">
        <f t="shared" si="1"/>
        <v>1.5E-3</v>
      </c>
      <c r="E22" s="71">
        <f>+F22*$E$21</f>
        <v>7.4999999999999997E-3</v>
      </c>
      <c r="F22" s="73">
        <v>0.05</v>
      </c>
    </row>
    <row r="23" spans="2:6" x14ac:dyDescent="0.2">
      <c r="B23" s="52" t="s">
        <v>3</v>
      </c>
      <c r="C23" s="88">
        <f t="shared" si="0"/>
        <v>4.5000000000000005E-3</v>
      </c>
      <c r="D23" s="72">
        <f t="shared" si="1"/>
        <v>6.0000000000000001E-3</v>
      </c>
      <c r="E23" s="71">
        <f t="shared" ref="E23:E28" si="2">+F23*$E$21</f>
        <v>0.03</v>
      </c>
      <c r="F23" s="73">
        <v>0.2</v>
      </c>
    </row>
    <row r="24" spans="2:6" x14ac:dyDescent="0.2">
      <c r="B24" s="52" t="s">
        <v>4</v>
      </c>
      <c r="C24" s="88">
        <f t="shared" si="0"/>
        <v>6.7499999999999991E-3</v>
      </c>
      <c r="D24" s="72">
        <f t="shared" si="1"/>
        <v>8.9999999999999993E-3</v>
      </c>
      <c r="E24" s="71">
        <f t="shared" si="2"/>
        <v>4.4999999999999998E-2</v>
      </c>
      <c r="F24" s="73">
        <v>0.3</v>
      </c>
    </row>
    <row r="25" spans="2:6" x14ac:dyDescent="0.2">
      <c r="B25" s="52" t="s">
        <v>5</v>
      </c>
      <c r="C25" s="88">
        <f t="shared" si="0"/>
        <v>1.1250000000000001E-3</v>
      </c>
      <c r="D25" s="72">
        <f t="shared" si="1"/>
        <v>1.5E-3</v>
      </c>
      <c r="E25" s="71">
        <f t="shared" si="2"/>
        <v>7.4999999999999997E-3</v>
      </c>
      <c r="F25" s="73">
        <v>0.05</v>
      </c>
    </row>
    <row r="26" spans="2:6" x14ac:dyDescent="0.2">
      <c r="B26" s="52" t="s">
        <v>6</v>
      </c>
      <c r="C26" s="88">
        <f t="shared" si="0"/>
        <v>2.2500000000000003E-3</v>
      </c>
      <c r="D26" s="72">
        <f t="shared" si="1"/>
        <v>3.0000000000000001E-3</v>
      </c>
      <c r="E26" s="71">
        <f t="shared" si="2"/>
        <v>1.4999999999999999E-2</v>
      </c>
      <c r="F26" s="73">
        <v>0.1</v>
      </c>
    </row>
    <row r="27" spans="2:6" x14ac:dyDescent="0.2">
      <c r="B27" s="53" t="s">
        <v>32</v>
      </c>
      <c r="C27" s="88">
        <f t="shared" si="0"/>
        <v>4.5000000000000005E-3</v>
      </c>
      <c r="D27" s="72">
        <f t="shared" si="1"/>
        <v>6.0000000000000001E-3</v>
      </c>
      <c r="E27" s="71">
        <f t="shared" si="2"/>
        <v>0.03</v>
      </c>
      <c r="F27" s="75">
        <v>0.2</v>
      </c>
    </row>
    <row r="28" spans="2:6" x14ac:dyDescent="0.2">
      <c r="B28" s="54" t="s">
        <v>16</v>
      </c>
      <c r="C28" s="88">
        <f t="shared" si="0"/>
        <v>2.2500000000000003E-3</v>
      </c>
      <c r="D28" s="72">
        <f t="shared" si="1"/>
        <v>3.0000000000000001E-3</v>
      </c>
      <c r="E28" s="71">
        <f t="shared" si="2"/>
        <v>1.4999999999999999E-2</v>
      </c>
      <c r="F28" s="74">
        <v>0.1</v>
      </c>
    </row>
    <row r="29" spans="2:6" x14ac:dyDescent="0.2">
      <c r="B29" s="51" t="s">
        <v>17</v>
      </c>
      <c r="C29" s="87">
        <f t="shared" si="0"/>
        <v>7.5000000000000015E-3</v>
      </c>
      <c r="D29" s="82">
        <f t="shared" si="1"/>
        <v>1.0000000000000002E-2</v>
      </c>
      <c r="E29" s="74">
        <v>0.05</v>
      </c>
      <c r="F29" s="71">
        <f>SUM(F30:F32)</f>
        <v>1</v>
      </c>
    </row>
    <row r="30" spans="2:6" x14ac:dyDescent="0.2">
      <c r="B30" s="52" t="s">
        <v>20</v>
      </c>
      <c r="C30" s="88">
        <f t="shared" si="0"/>
        <v>1.5000000000000005E-3</v>
      </c>
      <c r="D30" s="72">
        <f t="shared" si="1"/>
        <v>2.0000000000000005E-3</v>
      </c>
      <c r="E30" s="71">
        <f>+F30*$E$29</f>
        <v>1.0000000000000002E-2</v>
      </c>
      <c r="F30" s="73">
        <v>0.2</v>
      </c>
    </row>
    <row r="31" spans="2:6" x14ac:dyDescent="0.2">
      <c r="B31" s="52" t="s">
        <v>19</v>
      </c>
      <c r="C31" s="88">
        <f t="shared" si="0"/>
        <v>4.5000000000000005E-3</v>
      </c>
      <c r="D31" s="72">
        <f t="shared" si="1"/>
        <v>6.0000000000000001E-3</v>
      </c>
      <c r="E31" s="71">
        <f>+F31*$E$29</f>
        <v>0.03</v>
      </c>
      <c r="F31" s="73">
        <v>0.6</v>
      </c>
    </row>
    <row r="32" spans="2:6" x14ac:dyDescent="0.2">
      <c r="B32" s="52" t="s">
        <v>18</v>
      </c>
      <c r="C32" s="88">
        <f t="shared" si="0"/>
        <v>1.5000000000000005E-3</v>
      </c>
      <c r="D32" s="72">
        <f t="shared" si="1"/>
        <v>2.0000000000000005E-3</v>
      </c>
      <c r="E32" s="71">
        <f>+F32*$E$29</f>
        <v>1.0000000000000002E-2</v>
      </c>
      <c r="F32" s="73">
        <v>0.2</v>
      </c>
    </row>
    <row r="33" spans="2:6" ht="18" x14ac:dyDescent="0.2">
      <c r="B33" s="49" t="s">
        <v>8</v>
      </c>
      <c r="C33" s="85">
        <f t="shared" si="0"/>
        <v>0.15000000000000002</v>
      </c>
      <c r="D33" s="74">
        <v>0.2</v>
      </c>
      <c r="E33" s="71">
        <f>+E34+E39+E43+E48+E55+E59</f>
        <v>1.0000000000000002</v>
      </c>
      <c r="F33" s="71"/>
    </row>
    <row r="34" spans="2:6" x14ac:dyDescent="0.2">
      <c r="B34" s="55" t="s">
        <v>74</v>
      </c>
      <c r="C34" s="87">
        <f t="shared" si="0"/>
        <v>2.5000000000000005E-2</v>
      </c>
      <c r="D34" s="72">
        <f>+E34*$D$33</f>
        <v>3.333333333333334E-2</v>
      </c>
      <c r="E34" s="74">
        <v>0.16666666666666669</v>
      </c>
      <c r="F34" s="71">
        <f>SUM(F35:F38)</f>
        <v>1</v>
      </c>
    </row>
    <row r="35" spans="2:6" ht="14.25" x14ac:dyDescent="0.2">
      <c r="B35" s="56" t="s">
        <v>39</v>
      </c>
      <c r="C35" s="88">
        <f t="shared" si="0"/>
        <v>6.2500000000000012E-3</v>
      </c>
      <c r="D35" s="72">
        <f t="shared" ref="D35:D63" si="3">+E35*$D$33</f>
        <v>8.333333333333335E-3</v>
      </c>
      <c r="E35" s="71">
        <f>+F35*$E$34</f>
        <v>4.1666666666666671E-2</v>
      </c>
      <c r="F35" s="76">
        <v>0.25</v>
      </c>
    </row>
    <row r="36" spans="2:6" ht="14.25" x14ac:dyDescent="0.2">
      <c r="B36" s="56" t="s">
        <v>40</v>
      </c>
      <c r="C36" s="88">
        <f t="shared" si="0"/>
        <v>6.2500000000000012E-3</v>
      </c>
      <c r="D36" s="72">
        <f t="shared" si="3"/>
        <v>8.333333333333335E-3</v>
      </c>
      <c r="E36" s="71">
        <f>+F36*$E$34</f>
        <v>4.1666666666666671E-2</v>
      </c>
      <c r="F36" s="76">
        <v>0.25</v>
      </c>
    </row>
    <row r="37" spans="2:6" ht="14.25" x14ac:dyDescent="0.2">
      <c r="B37" s="56" t="s">
        <v>38</v>
      </c>
      <c r="C37" s="88">
        <f t="shared" si="0"/>
        <v>6.2500000000000012E-3</v>
      </c>
      <c r="D37" s="72">
        <f t="shared" si="3"/>
        <v>8.333333333333335E-3</v>
      </c>
      <c r="E37" s="71">
        <f>+F37*$E$34</f>
        <v>4.1666666666666671E-2</v>
      </c>
      <c r="F37" s="76">
        <v>0.25</v>
      </c>
    </row>
    <row r="38" spans="2:6" ht="14.25" x14ac:dyDescent="0.2">
      <c r="B38" s="56" t="s">
        <v>41</v>
      </c>
      <c r="C38" s="88">
        <f t="shared" si="0"/>
        <v>6.2500000000000012E-3</v>
      </c>
      <c r="D38" s="72">
        <f t="shared" si="3"/>
        <v>8.333333333333335E-3</v>
      </c>
      <c r="E38" s="71">
        <f>+F38*$E$34</f>
        <v>4.1666666666666671E-2</v>
      </c>
      <c r="F38" s="76">
        <v>0.25</v>
      </c>
    </row>
    <row r="39" spans="2:6" x14ac:dyDescent="0.2">
      <c r="B39" s="55" t="s">
        <v>77</v>
      </c>
      <c r="C39" s="87">
        <f t="shared" si="0"/>
        <v>2.5000000000000005E-2</v>
      </c>
      <c r="D39" s="72">
        <f t="shared" si="3"/>
        <v>3.333333333333334E-2</v>
      </c>
      <c r="E39" s="74">
        <v>0.16666666666666669</v>
      </c>
      <c r="F39" s="71">
        <f>SUM(F40:F42)</f>
        <v>0.99999000000000005</v>
      </c>
    </row>
    <row r="40" spans="2:6" ht="14.25" x14ac:dyDescent="0.2">
      <c r="B40" s="56" t="s">
        <v>42</v>
      </c>
      <c r="C40" s="88">
        <f t="shared" si="0"/>
        <v>8.3332500000000021E-3</v>
      </c>
      <c r="D40" s="72">
        <f t="shared" si="3"/>
        <v>1.1111000000000003E-2</v>
      </c>
      <c r="E40" s="71">
        <f>+F40*$E$39</f>
        <v>5.5555000000000007E-2</v>
      </c>
      <c r="F40" s="76">
        <v>0.33333000000000002</v>
      </c>
    </row>
    <row r="41" spans="2:6" ht="14.25" x14ac:dyDescent="0.2">
      <c r="B41" s="56" t="s">
        <v>43</v>
      </c>
      <c r="C41" s="88">
        <f t="shared" si="0"/>
        <v>8.3332500000000021E-3</v>
      </c>
      <c r="D41" s="72">
        <f t="shared" si="3"/>
        <v>1.1111000000000003E-2</v>
      </c>
      <c r="E41" s="71">
        <f>+F41*$E$39</f>
        <v>5.5555000000000007E-2</v>
      </c>
      <c r="F41" s="76">
        <v>0.33333000000000002</v>
      </c>
    </row>
    <row r="42" spans="2:6" ht="14.25" x14ac:dyDescent="0.2">
      <c r="B42" s="56" t="s">
        <v>44</v>
      </c>
      <c r="C42" s="88">
        <f t="shared" si="0"/>
        <v>8.3332500000000021E-3</v>
      </c>
      <c r="D42" s="72">
        <f t="shared" si="3"/>
        <v>1.1111000000000003E-2</v>
      </c>
      <c r="E42" s="71">
        <f>+F42*$E$39</f>
        <v>5.5555000000000007E-2</v>
      </c>
      <c r="F42" s="76">
        <v>0.33333000000000002</v>
      </c>
    </row>
    <row r="43" spans="2:6" x14ac:dyDescent="0.2">
      <c r="B43" s="55" t="s">
        <v>75</v>
      </c>
      <c r="C43" s="87">
        <f t="shared" si="0"/>
        <v>2.5000000000000005E-2</v>
      </c>
      <c r="D43" s="72">
        <f t="shared" si="3"/>
        <v>3.333333333333334E-2</v>
      </c>
      <c r="E43" s="74">
        <v>0.16666666666666669</v>
      </c>
      <c r="F43" s="71">
        <f>SUM(F44:F47)</f>
        <v>1</v>
      </c>
    </row>
    <row r="44" spans="2:6" ht="14.25" x14ac:dyDescent="0.2">
      <c r="B44" s="56" t="s">
        <v>45</v>
      </c>
      <c r="C44" s="88">
        <f t="shared" si="0"/>
        <v>6.2500000000000012E-3</v>
      </c>
      <c r="D44" s="72">
        <f t="shared" si="3"/>
        <v>8.333333333333335E-3</v>
      </c>
      <c r="E44" s="71">
        <f>+F44*$E$43</f>
        <v>4.1666666666666671E-2</v>
      </c>
      <c r="F44" s="76">
        <v>0.25</v>
      </c>
    </row>
    <row r="45" spans="2:6" ht="14.25" x14ac:dyDescent="0.2">
      <c r="B45" s="56" t="s">
        <v>46</v>
      </c>
      <c r="C45" s="88">
        <f t="shared" si="0"/>
        <v>6.2500000000000012E-3</v>
      </c>
      <c r="D45" s="72">
        <f t="shared" si="3"/>
        <v>8.333333333333335E-3</v>
      </c>
      <c r="E45" s="71">
        <f>+F45*$E$43</f>
        <v>4.1666666666666671E-2</v>
      </c>
      <c r="F45" s="76">
        <v>0.25</v>
      </c>
    </row>
    <row r="46" spans="2:6" ht="14.25" x14ac:dyDescent="0.2">
      <c r="B46" s="56" t="s">
        <v>47</v>
      </c>
      <c r="C46" s="88">
        <f t="shared" si="0"/>
        <v>6.2500000000000012E-3</v>
      </c>
      <c r="D46" s="72">
        <f t="shared" si="3"/>
        <v>8.333333333333335E-3</v>
      </c>
      <c r="E46" s="71">
        <f>+F46*$E$43</f>
        <v>4.1666666666666671E-2</v>
      </c>
      <c r="F46" s="76">
        <v>0.25</v>
      </c>
    </row>
    <row r="47" spans="2:6" ht="14.25" x14ac:dyDescent="0.2">
      <c r="B47" s="56" t="s">
        <v>48</v>
      </c>
      <c r="C47" s="88">
        <f t="shared" si="0"/>
        <v>6.2500000000000012E-3</v>
      </c>
      <c r="D47" s="72">
        <f t="shared" si="3"/>
        <v>8.333333333333335E-3</v>
      </c>
      <c r="E47" s="71">
        <f>+F47*$E$43</f>
        <v>4.1666666666666671E-2</v>
      </c>
      <c r="F47" s="76">
        <v>0.25</v>
      </c>
    </row>
    <row r="48" spans="2:6" x14ac:dyDescent="0.2">
      <c r="B48" s="55" t="s">
        <v>76</v>
      </c>
      <c r="C48" s="87">
        <f t="shared" si="0"/>
        <v>2.5000000000000005E-2</v>
      </c>
      <c r="D48" s="72">
        <f t="shared" si="3"/>
        <v>3.333333333333334E-2</v>
      </c>
      <c r="E48" s="74">
        <v>0.16666666666666669</v>
      </c>
      <c r="F48" s="71">
        <f>SUM(F49:F54)</f>
        <v>1.0000200000000001</v>
      </c>
    </row>
    <row r="49" spans="2:6" ht="14.25" x14ac:dyDescent="0.2">
      <c r="B49" s="56" t="s">
        <v>49</v>
      </c>
      <c r="C49" s="88">
        <f t="shared" si="0"/>
        <v>4.1667500000000012E-3</v>
      </c>
      <c r="D49" s="72">
        <f t="shared" si="3"/>
        <v>5.555666666666668E-3</v>
      </c>
      <c r="E49" s="71">
        <f t="shared" ref="E49:E54" si="4">+F49*$E$48</f>
        <v>2.7778333333333339E-2</v>
      </c>
      <c r="F49" s="76">
        <v>0.16667000000000001</v>
      </c>
    </row>
    <row r="50" spans="2:6" ht="14.25" x14ac:dyDescent="0.2">
      <c r="B50" s="56" t="s">
        <v>50</v>
      </c>
      <c r="C50" s="88">
        <f t="shared" si="0"/>
        <v>4.1667500000000012E-3</v>
      </c>
      <c r="D50" s="72">
        <f t="shared" si="3"/>
        <v>5.555666666666668E-3</v>
      </c>
      <c r="E50" s="71">
        <f t="shared" si="4"/>
        <v>2.7778333333333339E-2</v>
      </c>
      <c r="F50" s="76">
        <v>0.16667000000000001</v>
      </c>
    </row>
    <row r="51" spans="2:6" ht="14.25" x14ac:dyDescent="0.2">
      <c r="B51" s="56" t="s">
        <v>51</v>
      </c>
      <c r="C51" s="88">
        <f t="shared" si="0"/>
        <v>4.1667500000000012E-3</v>
      </c>
      <c r="D51" s="72">
        <f t="shared" si="3"/>
        <v>5.555666666666668E-3</v>
      </c>
      <c r="E51" s="71">
        <f t="shared" si="4"/>
        <v>2.7778333333333339E-2</v>
      </c>
      <c r="F51" s="76">
        <v>0.16667000000000001</v>
      </c>
    </row>
    <row r="52" spans="2:6" ht="14.25" x14ac:dyDescent="0.2">
      <c r="B52" s="56" t="s">
        <v>52</v>
      </c>
      <c r="C52" s="88">
        <f t="shared" si="0"/>
        <v>4.1667500000000012E-3</v>
      </c>
      <c r="D52" s="72">
        <f t="shared" si="3"/>
        <v>5.555666666666668E-3</v>
      </c>
      <c r="E52" s="71">
        <f t="shared" si="4"/>
        <v>2.7778333333333339E-2</v>
      </c>
      <c r="F52" s="76">
        <v>0.16667000000000001</v>
      </c>
    </row>
    <row r="53" spans="2:6" ht="14.25" x14ac:dyDescent="0.2">
      <c r="B53" s="56" t="s">
        <v>53</v>
      </c>
      <c r="C53" s="88">
        <f t="shared" si="0"/>
        <v>4.1667500000000012E-3</v>
      </c>
      <c r="D53" s="72">
        <f t="shared" si="3"/>
        <v>5.555666666666668E-3</v>
      </c>
      <c r="E53" s="71">
        <f t="shared" si="4"/>
        <v>2.7778333333333339E-2</v>
      </c>
      <c r="F53" s="76">
        <v>0.16667000000000001</v>
      </c>
    </row>
    <row r="54" spans="2:6" ht="14.25" x14ac:dyDescent="0.2">
      <c r="B54" s="56" t="s">
        <v>54</v>
      </c>
      <c r="C54" s="88">
        <f t="shared" si="0"/>
        <v>4.1667500000000012E-3</v>
      </c>
      <c r="D54" s="72">
        <f t="shared" si="3"/>
        <v>5.555666666666668E-3</v>
      </c>
      <c r="E54" s="71">
        <f t="shared" si="4"/>
        <v>2.7778333333333339E-2</v>
      </c>
      <c r="F54" s="76">
        <v>0.16667000000000001</v>
      </c>
    </row>
    <row r="55" spans="2:6" x14ac:dyDescent="0.2">
      <c r="B55" s="55" t="s">
        <v>78</v>
      </c>
      <c r="C55" s="87">
        <f t="shared" si="0"/>
        <v>2.5000000000000005E-2</v>
      </c>
      <c r="D55" s="72">
        <f t="shared" si="3"/>
        <v>3.333333333333334E-2</v>
      </c>
      <c r="E55" s="74">
        <v>0.16666666666666669</v>
      </c>
      <c r="F55" s="71">
        <f>SUM(F56:F58)</f>
        <v>0.99999000000000005</v>
      </c>
    </row>
    <row r="56" spans="2:6" ht="14.25" x14ac:dyDescent="0.2">
      <c r="B56" s="56" t="s">
        <v>55</v>
      </c>
      <c r="C56" s="88">
        <f t="shared" si="0"/>
        <v>8.3332500000000021E-3</v>
      </c>
      <c r="D56" s="72">
        <f t="shared" si="3"/>
        <v>1.1111000000000003E-2</v>
      </c>
      <c r="E56" s="71">
        <f>+F56*$E$55</f>
        <v>5.5555000000000007E-2</v>
      </c>
      <c r="F56" s="76">
        <v>0.33333000000000002</v>
      </c>
    </row>
    <row r="57" spans="2:6" ht="14.25" x14ac:dyDescent="0.2">
      <c r="B57" s="56" t="s">
        <v>56</v>
      </c>
      <c r="C57" s="88">
        <f t="shared" si="0"/>
        <v>8.3332500000000021E-3</v>
      </c>
      <c r="D57" s="72">
        <f t="shared" si="3"/>
        <v>1.1111000000000003E-2</v>
      </c>
      <c r="E57" s="71">
        <f>+F57*$E$55</f>
        <v>5.5555000000000007E-2</v>
      </c>
      <c r="F57" s="76">
        <v>0.33333000000000002</v>
      </c>
    </row>
    <row r="58" spans="2:6" ht="14.25" x14ac:dyDescent="0.2">
      <c r="B58" s="56" t="s">
        <v>57</v>
      </c>
      <c r="C58" s="88">
        <f t="shared" si="0"/>
        <v>8.3332500000000021E-3</v>
      </c>
      <c r="D58" s="72">
        <f t="shared" si="3"/>
        <v>1.1111000000000003E-2</v>
      </c>
      <c r="E58" s="71">
        <f>+F58*$E$55</f>
        <v>5.5555000000000007E-2</v>
      </c>
      <c r="F58" s="76">
        <v>0.33333000000000002</v>
      </c>
    </row>
    <row r="59" spans="2:6" x14ac:dyDescent="0.2">
      <c r="B59" s="55" t="s">
        <v>79</v>
      </c>
      <c r="C59" s="87">
        <f t="shared" si="0"/>
        <v>2.5000000000000005E-2</v>
      </c>
      <c r="D59" s="72">
        <f t="shared" si="3"/>
        <v>3.333333333333334E-2</v>
      </c>
      <c r="E59" s="74">
        <v>0.16666666666666669</v>
      </c>
      <c r="F59" s="71">
        <f>SUM(F60:F63)</f>
        <v>1</v>
      </c>
    </row>
    <row r="60" spans="2:6" ht="14.25" x14ac:dyDescent="0.2">
      <c r="B60" s="56" t="s">
        <v>58</v>
      </c>
      <c r="C60" s="88">
        <f t="shared" si="0"/>
        <v>6.2500000000000012E-3</v>
      </c>
      <c r="D60" s="72">
        <f t="shared" si="3"/>
        <v>8.333333333333335E-3</v>
      </c>
      <c r="E60" s="71">
        <f>+F60*$E$59</f>
        <v>4.1666666666666671E-2</v>
      </c>
      <c r="F60" s="76">
        <v>0.25</v>
      </c>
    </row>
    <row r="61" spans="2:6" ht="14.25" x14ac:dyDescent="0.2">
      <c r="B61" s="56" t="s">
        <v>59</v>
      </c>
      <c r="C61" s="88">
        <f t="shared" si="0"/>
        <v>6.2500000000000012E-3</v>
      </c>
      <c r="D61" s="72">
        <f t="shared" si="3"/>
        <v>8.333333333333335E-3</v>
      </c>
      <c r="E61" s="71">
        <f>+F61*$E$59</f>
        <v>4.1666666666666671E-2</v>
      </c>
      <c r="F61" s="76">
        <v>0.25</v>
      </c>
    </row>
    <row r="62" spans="2:6" ht="14.25" x14ac:dyDescent="0.2">
      <c r="B62" s="56" t="s">
        <v>60</v>
      </c>
      <c r="C62" s="88">
        <f t="shared" si="0"/>
        <v>6.2500000000000012E-3</v>
      </c>
      <c r="D62" s="72">
        <f t="shared" si="3"/>
        <v>8.333333333333335E-3</v>
      </c>
      <c r="E62" s="71">
        <f>+F62*$E$59</f>
        <v>4.1666666666666671E-2</v>
      </c>
      <c r="F62" s="76">
        <v>0.25</v>
      </c>
    </row>
    <row r="63" spans="2:6" ht="14.25" x14ac:dyDescent="0.2">
      <c r="B63" s="56" t="s">
        <v>61</v>
      </c>
      <c r="C63" s="88">
        <f t="shared" si="0"/>
        <v>6.2500000000000012E-3</v>
      </c>
      <c r="D63" s="72">
        <f t="shared" si="3"/>
        <v>8.333333333333335E-3</v>
      </c>
      <c r="E63" s="71">
        <f>+F63*$E$59</f>
        <v>4.1666666666666671E-2</v>
      </c>
      <c r="F63" s="76">
        <v>0.25</v>
      </c>
    </row>
    <row r="65" spans="2:6" ht="25.5" x14ac:dyDescent="0.2">
      <c r="B65" s="62" t="s">
        <v>14</v>
      </c>
      <c r="C65" s="86">
        <v>0.25</v>
      </c>
      <c r="D65" s="77" t="str">
        <f>"Vekting
 "&amp;(SUM(D66,D71)*100)&amp;" %"</f>
        <v>Vekting
 100 %</v>
      </c>
      <c r="E65" s="69"/>
      <c r="F65" s="69"/>
    </row>
    <row r="66" spans="2:6" ht="18" x14ac:dyDescent="0.2">
      <c r="B66" s="49" t="s">
        <v>1</v>
      </c>
      <c r="C66" s="85">
        <f>+D66*$C$65</f>
        <v>0.15</v>
      </c>
      <c r="D66" s="74">
        <v>0.6</v>
      </c>
      <c r="E66" s="71">
        <f>SUM(E67:E70)</f>
        <v>1</v>
      </c>
      <c r="F66" s="71"/>
    </row>
    <row r="67" spans="2:6" ht="14.25" x14ac:dyDescent="0.2">
      <c r="B67" s="44" t="s">
        <v>12</v>
      </c>
      <c r="C67" s="90">
        <f t="shared" ref="C67:C76" si="5">+D67*$C$65</f>
        <v>0.06</v>
      </c>
      <c r="D67" s="72">
        <f>+E67*$D$66</f>
        <v>0.24</v>
      </c>
      <c r="E67" s="78">
        <v>0.4</v>
      </c>
      <c r="F67" s="71"/>
    </row>
    <row r="68" spans="2:6" ht="14.25" x14ac:dyDescent="0.2">
      <c r="B68" s="44" t="s">
        <v>13</v>
      </c>
      <c r="C68" s="90">
        <f t="shared" si="5"/>
        <v>0.06</v>
      </c>
      <c r="D68" s="72">
        <f>+E68*$D$66</f>
        <v>0.24</v>
      </c>
      <c r="E68" s="75">
        <v>0.4</v>
      </c>
      <c r="F68" s="71"/>
    </row>
    <row r="69" spans="2:6" ht="14.25" x14ac:dyDescent="0.2">
      <c r="B69" s="45" t="s">
        <v>84</v>
      </c>
      <c r="C69" s="90">
        <f t="shared" si="5"/>
        <v>0.03</v>
      </c>
      <c r="D69" s="72">
        <f>+E69*$D$66</f>
        <v>0.12</v>
      </c>
      <c r="E69" s="75">
        <v>0.2</v>
      </c>
      <c r="F69" s="71"/>
    </row>
    <row r="70" spans="2:6" ht="14.25" x14ac:dyDescent="0.2">
      <c r="B70" s="46" t="s">
        <v>85</v>
      </c>
      <c r="C70" s="90">
        <f t="shared" si="5"/>
        <v>0</v>
      </c>
      <c r="D70" s="72">
        <f>+E70*$D$66</f>
        <v>0</v>
      </c>
      <c r="E70" s="79"/>
      <c r="F70" s="71"/>
    </row>
    <row r="71" spans="2:6" ht="18" x14ac:dyDescent="0.2">
      <c r="B71" s="49" t="s">
        <v>21</v>
      </c>
      <c r="C71" s="85">
        <f t="shared" si="5"/>
        <v>0.1</v>
      </c>
      <c r="D71" s="74">
        <v>0.4</v>
      </c>
      <c r="E71" s="71">
        <f>SUM(E72:E74)</f>
        <v>1</v>
      </c>
      <c r="F71" s="71"/>
    </row>
    <row r="72" spans="2:6" ht="14.25" x14ac:dyDescent="0.2">
      <c r="B72" s="46" t="s">
        <v>10</v>
      </c>
      <c r="C72" s="90">
        <f t="shared" si="5"/>
        <v>1.4999999999999999E-2</v>
      </c>
      <c r="D72" s="72">
        <f>+E72*$D$71</f>
        <v>0.06</v>
      </c>
      <c r="E72" s="75">
        <v>0.15</v>
      </c>
      <c r="F72" s="71"/>
    </row>
    <row r="73" spans="2:6" ht="14.25" x14ac:dyDescent="0.2">
      <c r="B73" s="46" t="s">
        <v>96</v>
      </c>
      <c r="C73" s="90">
        <f t="shared" si="5"/>
        <v>1.4999999999999999E-2</v>
      </c>
      <c r="D73" s="72">
        <f>+E73*$D$71</f>
        <v>0.06</v>
      </c>
      <c r="E73" s="75">
        <v>0.15</v>
      </c>
      <c r="F73" s="71"/>
    </row>
    <row r="74" spans="2:6" ht="14.25" x14ac:dyDescent="0.2">
      <c r="B74" s="55" t="s">
        <v>80</v>
      </c>
      <c r="C74" s="90">
        <f t="shared" si="5"/>
        <v>6.9999999999999993E-2</v>
      </c>
      <c r="D74" s="72">
        <f>+E74*$D$71</f>
        <v>0.27999999999999997</v>
      </c>
      <c r="E74" s="74">
        <v>0.7</v>
      </c>
      <c r="F74" s="71">
        <f>SUM(F75:F76)</f>
        <v>1</v>
      </c>
    </row>
    <row r="75" spans="2:6" ht="14.25" x14ac:dyDescent="0.2">
      <c r="B75" s="45" t="s">
        <v>81</v>
      </c>
      <c r="C75" s="89">
        <f t="shared" si="5"/>
        <v>3.4999999999999996E-2</v>
      </c>
      <c r="D75" s="72">
        <f>+E75*$D$71</f>
        <v>0.13999999999999999</v>
      </c>
      <c r="E75" s="80">
        <f>+F75*E74</f>
        <v>0.35</v>
      </c>
      <c r="F75" s="75">
        <v>0.5</v>
      </c>
    </row>
    <row r="76" spans="2:6" ht="14.25" x14ac:dyDescent="0.2">
      <c r="B76" s="45" t="s">
        <v>82</v>
      </c>
      <c r="C76" s="89">
        <f t="shared" si="5"/>
        <v>3.4999999999999996E-2</v>
      </c>
      <c r="D76" s="72">
        <f>+E76*$D$71</f>
        <v>0.13999999999999999</v>
      </c>
      <c r="E76" s="80">
        <f>+F76*E74</f>
        <v>0.35</v>
      </c>
      <c r="F76" s="75">
        <v>0.5</v>
      </c>
    </row>
  </sheetData>
  <pageMargins left="0.17" right="0.16" top="0.78740157480314965" bottom="0.78740157480314965" header="0.31496062992125984" footer="0.31496062992125984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abSelected="1" workbookViewId="0">
      <selection activeCell="B24" sqref="B24"/>
    </sheetView>
  </sheetViews>
  <sheetFormatPr baseColWidth="10" defaultRowHeight="12.75" x14ac:dyDescent="0.2"/>
  <cols>
    <col min="1" max="1" width="5.28515625" style="132" customWidth="1"/>
    <col min="2" max="2" width="66.5703125" style="132" customWidth="1"/>
    <col min="3" max="4" width="10.7109375" style="132" customWidth="1"/>
    <col min="5" max="5" width="40" style="132" bestFit="1" customWidth="1"/>
    <col min="6" max="16384" width="11.42578125" style="132"/>
  </cols>
  <sheetData>
    <row r="1" spans="1:6" x14ac:dyDescent="0.2">
      <c r="A1" s="131" t="s">
        <v>190</v>
      </c>
    </row>
    <row r="3" spans="1:6" ht="22.5" x14ac:dyDescent="0.3">
      <c r="B3" s="133" t="s">
        <v>271</v>
      </c>
    </row>
    <row r="4" spans="1:6" ht="17.25" x14ac:dyDescent="0.3">
      <c r="B4" s="159" t="s">
        <v>372</v>
      </c>
      <c r="C4" s="159"/>
      <c r="D4" s="159"/>
      <c r="E4" s="159"/>
    </row>
    <row r="6" spans="1:6" x14ac:dyDescent="0.2">
      <c r="B6" s="132" t="s">
        <v>270</v>
      </c>
    </row>
    <row r="8" spans="1:6" x14ac:dyDescent="0.2">
      <c r="B8" s="132" t="s">
        <v>277</v>
      </c>
    </row>
    <row r="9" spans="1:6" x14ac:dyDescent="0.2">
      <c r="B9" s="132" t="s">
        <v>340</v>
      </c>
    </row>
    <row r="11" spans="1:6" x14ac:dyDescent="0.2">
      <c r="A11" s="158"/>
      <c r="B11" s="158" t="s">
        <v>334</v>
      </c>
      <c r="C11" s="183"/>
      <c r="D11" s="183"/>
      <c r="E11" s="183"/>
    </row>
    <row r="12" spans="1:6" x14ac:dyDescent="0.2">
      <c r="C12" s="143"/>
    </row>
    <row r="13" spans="1:6" ht="15" x14ac:dyDescent="0.25">
      <c r="A13" s="148"/>
      <c r="B13" s="148" t="s">
        <v>193</v>
      </c>
      <c r="C13" s="184" t="s">
        <v>194</v>
      </c>
      <c r="D13" s="184"/>
      <c r="E13" s="184"/>
    </row>
    <row r="14" spans="1:6" x14ac:dyDescent="0.2">
      <c r="A14" s="185" t="s">
        <v>195</v>
      </c>
      <c r="B14" s="186" t="s">
        <v>196</v>
      </c>
      <c r="C14" s="187" t="s">
        <v>197</v>
      </c>
      <c r="D14" s="187"/>
      <c r="E14" s="188" t="s">
        <v>198</v>
      </c>
    </row>
    <row r="15" spans="1:6" x14ac:dyDescent="0.2">
      <c r="A15" s="185"/>
      <c r="B15" s="186"/>
      <c r="C15" s="139" t="s">
        <v>36</v>
      </c>
      <c r="D15" s="139" t="s">
        <v>37</v>
      </c>
      <c r="E15" s="188"/>
    </row>
    <row r="16" spans="1:6" x14ac:dyDescent="0.2">
      <c r="A16" s="142"/>
      <c r="B16" s="165" t="s">
        <v>349</v>
      </c>
      <c r="C16" s="166"/>
      <c r="D16" s="166"/>
      <c r="E16" s="167"/>
      <c r="F16" s="143"/>
    </row>
    <row r="17" spans="1:6" ht="38.25" x14ac:dyDescent="0.2">
      <c r="A17" s="132">
        <v>1</v>
      </c>
      <c r="B17" s="142" t="s">
        <v>378</v>
      </c>
      <c r="C17" s="137"/>
      <c r="D17" s="137"/>
      <c r="E17" s="137"/>
      <c r="F17" s="143"/>
    </row>
    <row r="18" spans="1:6" x14ac:dyDescent="0.2">
      <c r="A18" s="142"/>
      <c r="B18" s="162" t="s">
        <v>272</v>
      </c>
      <c r="C18" s="163"/>
      <c r="D18" s="163"/>
      <c r="E18" s="164"/>
      <c r="F18" s="143"/>
    </row>
    <row r="19" spans="1:6" x14ac:dyDescent="0.2">
      <c r="A19" s="142">
        <v>2</v>
      </c>
      <c r="B19" s="142" t="s">
        <v>106</v>
      </c>
      <c r="C19" s="137"/>
      <c r="D19" s="137"/>
      <c r="E19" s="137"/>
      <c r="F19" s="143"/>
    </row>
    <row r="20" spans="1:6" x14ac:dyDescent="0.2">
      <c r="A20" s="142">
        <v>3</v>
      </c>
      <c r="B20" s="142" t="s">
        <v>363</v>
      </c>
      <c r="C20" s="137"/>
      <c r="D20" s="137"/>
      <c r="E20" s="137"/>
      <c r="F20" s="143"/>
    </row>
    <row r="21" spans="1:6" x14ac:dyDescent="0.2">
      <c r="A21" s="142">
        <v>4</v>
      </c>
      <c r="B21" s="142" t="s">
        <v>364</v>
      </c>
      <c r="C21" s="137"/>
      <c r="D21" s="137"/>
      <c r="E21" s="137"/>
      <c r="F21" s="143"/>
    </row>
    <row r="22" spans="1:6" x14ac:dyDescent="0.2">
      <c r="A22" s="142">
        <v>5</v>
      </c>
      <c r="B22" s="142" t="s">
        <v>107</v>
      </c>
      <c r="C22" s="137"/>
      <c r="D22" s="137"/>
      <c r="E22" s="137"/>
      <c r="F22" s="143"/>
    </row>
    <row r="23" spans="1:6" ht="38.25" customHeight="1" x14ac:dyDescent="0.2">
      <c r="A23" s="160"/>
      <c r="B23" s="165" t="s">
        <v>365</v>
      </c>
      <c r="C23" s="166"/>
      <c r="D23" s="166"/>
      <c r="E23" s="167"/>
      <c r="F23" s="143"/>
    </row>
    <row r="24" spans="1:6" ht="63.75" x14ac:dyDescent="0.2">
      <c r="A24" s="160">
        <v>6</v>
      </c>
      <c r="B24" s="142" t="s">
        <v>387</v>
      </c>
      <c r="C24" s="137"/>
      <c r="D24" s="137"/>
      <c r="E24" s="137"/>
      <c r="F24" s="143"/>
    </row>
    <row r="25" spans="1:6" x14ac:dyDescent="0.2">
      <c r="A25" s="142"/>
      <c r="B25" s="162" t="s">
        <v>108</v>
      </c>
      <c r="C25" s="163"/>
      <c r="D25" s="163"/>
      <c r="E25" s="164"/>
      <c r="F25" s="143"/>
    </row>
    <row r="26" spans="1:6" ht="25.5" x14ac:dyDescent="0.2">
      <c r="A26" s="161">
        <v>7</v>
      </c>
      <c r="B26" s="142" t="s">
        <v>109</v>
      </c>
      <c r="C26" s="137"/>
      <c r="D26" s="137"/>
      <c r="E26" s="137"/>
      <c r="F26" s="143"/>
    </row>
  </sheetData>
  <sheetProtection algorithmName="SHA-512" hashValue="pP6zgLq2PvR+LaZErFgfqBi/wrfglOQ0x4RsWn+UgnvXycjDMIPz82bv7jlhyRcJ0cCfh9po3IMLkQto35omYQ==" saltValue="5b4QcAk0HepuhSuwtUbEDQ==" spinCount="100000" sheet="1" objects="1" scenarios="1"/>
  <mergeCells count="6">
    <mergeCell ref="C11:E11"/>
    <mergeCell ref="C13:E13"/>
    <mergeCell ref="A14:A15"/>
    <mergeCell ref="B14:B15"/>
    <mergeCell ref="C14:D14"/>
    <mergeCell ref="E14:E15"/>
  </mergeCells>
  <hyperlinks>
    <hyperlink ref="A1" location="Forklaring!A1" display="Tilbake til forklaring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showGridLines="0" workbookViewId="0">
      <pane ySplit="15" topLeftCell="A16" activePane="bottomLeft" state="frozen"/>
      <selection pane="bottomLeft" activeCell="D20" sqref="D20"/>
    </sheetView>
  </sheetViews>
  <sheetFormatPr baseColWidth="10" defaultRowHeight="12.75" x14ac:dyDescent="0.2"/>
  <cols>
    <col min="1" max="1" width="5.7109375" style="152" customWidth="1"/>
    <col min="2" max="2" width="12.140625" style="132" customWidth="1"/>
    <col min="3" max="3" width="20.140625" style="132" customWidth="1"/>
    <col min="4" max="4" width="22.28515625" style="132" bestFit="1" customWidth="1"/>
    <col min="5" max="5" width="12.85546875" style="132" bestFit="1" customWidth="1"/>
    <col min="6" max="6" width="18.140625" style="132" customWidth="1"/>
    <col min="7" max="7" width="15.85546875" style="132" bestFit="1" customWidth="1"/>
    <col min="8" max="8" width="1.140625" style="132" customWidth="1"/>
    <col min="9" max="9" width="16.85546875" style="132" customWidth="1"/>
    <col min="10" max="10" width="20.5703125" style="132" bestFit="1" customWidth="1"/>
    <col min="11" max="11" width="19.140625" style="132" bestFit="1" customWidth="1"/>
    <col min="12" max="12" width="15.28515625" style="132" customWidth="1"/>
    <col min="13" max="13" width="1.140625" style="132" customWidth="1"/>
    <col min="14" max="14" width="25.140625" style="132" customWidth="1"/>
    <col min="15" max="15" width="41" style="132" customWidth="1"/>
    <col min="16" max="16384" width="11.42578125" style="132"/>
  </cols>
  <sheetData>
    <row r="1" spans="1:15" x14ac:dyDescent="0.2">
      <c r="A1" s="151" t="s">
        <v>190</v>
      </c>
      <c r="B1" s="131"/>
    </row>
    <row r="2" spans="1:15" ht="22.5" x14ac:dyDescent="0.3">
      <c r="B2" s="133" t="s">
        <v>271</v>
      </c>
    </row>
    <row r="3" spans="1:15" ht="19.5" x14ac:dyDescent="0.3">
      <c r="B3" s="140" t="s">
        <v>371</v>
      </c>
    </row>
    <row r="5" spans="1:15" x14ac:dyDescent="0.2">
      <c r="B5" s="132" t="s">
        <v>270</v>
      </c>
    </row>
    <row r="7" spans="1:15" x14ac:dyDescent="0.2">
      <c r="B7" s="132" t="s">
        <v>368</v>
      </c>
    </row>
    <row r="8" spans="1:15" x14ac:dyDescent="0.2">
      <c r="B8" s="132" t="s">
        <v>274</v>
      </c>
    </row>
    <row r="9" spans="1:15" x14ac:dyDescent="0.2">
      <c r="B9" s="132" t="s">
        <v>283</v>
      </c>
    </row>
    <row r="10" spans="1:15" x14ac:dyDescent="0.2">
      <c r="B10" s="141" t="s">
        <v>284</v>
      </c>
    </row>
    <row r="12" spans="1:15" x14ac:dyDescent="0.2">
      <c r="B12" s="132" t="s">
        <v>379</v>
      </c>
    </row>
    <row r="13" spans="1:15" ht="15" x14ac:dyDescent="0.25">
      <c r="D13" s="145"/>
      <c r="E13" s="144"/>
      <c r="F13" s="144"/>
      <c r="G13" s="144"/>
      <c r="I13" s="145"/>
      <c r="J13" s="144"/>
      <c r="K13" s="144"/>
      <c r="L13" s="144"/>
      <c r="O13" s="144"/>
    </row>
    <row r="14" spans="1:15" x14ac:dyDescent="0.2">
      <c r="A14" s="153"/>
      <c r="B14" s="127"/>
      <c r="C14" s="191" t="s">
        <v>273</v>
      </c>
      <c r="D14" s="192"/>
      <c r="E14" s="191" t="s">
        <v>104</v>
      </c>
      <c r="F14" s="193"/>
      <c r="G14" s="192"/>
      <c r="I14" s="191" t="s">
        <v>1</v>
      </c>
      <c r="J14" s="193"/>
      <c r="K14" s="193"/>
      <c r="L14" s="192"/>
      <c r="N14" s="189" t="s">
        <v>199</v>
      </c>
      <c r="O14" s="190"/>
    </row>
    <row r="15" spans="1:15" ht="38.25" x14ac:dyDescent="0.2">
      <c r="A15" s="168" t="s">
        <v>200</v>
      </c>
      <c r="B15" s="169" t="s">
        <v>188</v>
      </c>
      <c r="C15" s="169" t="s">
        <v>105</v>
      </c>
      <c r="D15" s="169" t="s">
        <v>22</v>
      </c>
      <c r="E15" s="128" t="s">
        <v>275</v>
      </c>
      <c r="F15" s="128" t="s">
        <v>81</v>
      </c>
      <c r="G15" s="128" t="s">
        <v>82</v>
      </c>
      <c r="H15" s="170"/>
      <c r="I15" s="128" t="s">
        <v>279</v>
      </c>
      <c r="J15" s="128" t="s">
        <v>384</v>
      </c>
      <c r="K15" s="128" t="s">
        <v>385</v>
      </c>
      <c r="L15" s="128" t="s">
        <v>383</v>
      </c>
      <c r="M15" s="170"/>
      <c r="N15" s="128" t="s">
        <v>341</v>
      </c>
      <c r="O15" s="128" t="s">
        <v>342</v>
      </c>
    </row>
    <row r="16" spans="1:15" x14ac:dyDescent="0.2">
      <c r="A16" s="154">
        <v>1</v>
      </c>
      <c r="B16" s="135" t="s">
        <v>187</v>
      </c>
      <c r="C16" s="135"/>
      <c r="D16" s="136"/>
      <c r="E16" s="136"/>
      <c r="F16" s="136"/>
      <c r="G16" s="147"/>
      <c r="H16" s="147"/>
      <c r="I16" s="147"/>
      <c r="J16" s="136"/>
      <c r="K16" s="136"/>
      <c r="L16" s="136"/>
      <c r="M16" s="147"/>
      <c r="N16" s="136"/>
      <c r="O16" s="136"/>
    </row>
    <row r="17" spans="1:15" x14ac:dyDescent="0.2">
      <c r="A17" s="155" t="s">
        <v>201</v>
      </c>
      <c r="B17" s="134"/>
      <c r="C17" s="137"/>
      <c r="D17" s="137"/>
      <c r="E17" s="137"/>
      <c r="F17" s="137"/>
      <c r="G17" s="146"/>
      <c r="I17" s="146"/>
      <c r="J17" s="137"/>
      <c r="K17" s="137"/>
      <c r="L17" s="137"/>
      <c r="N17" s="137"/>
      <c r="O17" s="137"/>
    </row>
    <row r="18" spans="1:15" x14ac:dyDescent="0.2">
      <c r="A18" s="155" t="s">
        <v>202</v>
      </c>
      <c r="B18" s="134"/>
      <c r="C18" s="137"/>
      <c r="D18" s="137"/>
      <c r="E18" s="137"/>
      <c r="F18" s="137"/>
      <c r="G18" s="137"/>
      <c r="I18" s="137"/>
      <c r="J18" s="137"/>
      <c r="K18" s="137"/>
      <c r="L18" s="137"/>
      <c r="N18" s="137"/>
      <c r="O18" s="137"/>
    </row>
    <row r="19" spans="1:15" x14ac:dyDescent="0.2">
      <c r="A19" s="155" t="s">
        <v>203</v>
      </c>
      <c r="B19" s="134"/>
      <c r="C19" s="137"/>
      <c r="D19" s="137"/>
      <c r="E19" s="137"/>
      <c r="F19" s="137"/>
      <c r="G19" s="137"/>
      <c r="I19" s="137"/>
      <c r="J19" s="137"/>
      <c r="K19" s="137"/>
      <c r="L19" s="137"/>
      <c r="N19" s="137"/>
      <c r="O19" s="137"/>
    </row>
    <row r="20" spans="1:15" x14ac:dyDescent="0.2">
      <c r="A20" s="155" t="s">
        <v>204</v>
      </c>
      <c r="B20" s="134"/>
      <c r="C20" s="137"/>
      <c r="D20" s="137"/>
      <c r="E20" s="137"/>
      <c r="F20" s="137"/>
      <c r="G20" s="137"/>
      <c r="I20" s="137"/>
      <c r="J20" s="137"/>
      <c r="K20" s="137"/>
      <c r="L20" s="137"/>
      <c r="N20" s="137"/>
      <c r="O20" s="137"/>
    </row>
    <row r="21" spans="1:15" x14ac:dyDescent="0.2">
      <c r="A21" s="155" t="s">
        <v>205</v>
      </c>
      <c r="B21" s="134"/>
      <c r="C21" s="137"/>
      <c r="D21" s="137"/>
      <c r="E21" s="137"/>
      <c r="F21" s="137"/>
      <c r="G21" s="137"/>
      <c r="I21" s="137"/>
      <c r="J21" s="137"/>
      <c r="K21" s="137"/>
      <c r="L21" s="137"/>
      <c r="N21" s="137"/>
      <c r="O21" s="137"/>
    </row>
    <row r="22" spans="1:15" x14ac:dyDescent="0.2">
      <c r="A22" s="155" t="s">
        <v>206</v>
      </c>
      <c r="B22" s="134"/>
      <c r="C22" s="137"/>
      <c r="D22" s="137"/>
      <c r="E22" s="137"/>
      <c r="F22" s="137"/>
      <c r="G22" s="137"/>
      <c r="I22" s="137"/>
      <c r="J22" s="137"/>
      <c r="K22" s="137"/>
      <c r="L22" s="137"/>
      <c r="N22" s="137"/>
      <c r="O22" s="137"/>
    </row>
    <row r="23" spans="1:15" x14ac:dyDescent="0.2">
      <c r="A23" s="155" t="s">
        <v>207</v>
      </c>
      <c r="B23" s="134"/>
      <c r="C23" s="137"/>
      <c r="D23" s="137"/>
      <c r="E23" s="137"/>
      <c r="F23" s="137"/>
      <c r="G23" s="137"/>
      <c r="I23" s="137"/>
      <c r="J23" s="137"/>
      <c r="K23" s="137"/>
      <c r="L23" s="137"/>
      <c r="N23" s="137"/>
      <c r="O23" s="137"/>
    </row>
    <row r="24" spans="1:15" x14ac:dyDescent="0.2">
      <c r="A24" s="155" t="s">
        <v>208</v>
      </c>
      <c r="B24" s="134"/>
      <c r="C24" s="137"/>
      <c r="D24" s="137"/>
      <c r="E24" s="137"/>
      <c r="F24" s="137"/>
      <c r="G24" s="137"/>
      <c r="I24" s="137"/>
      <c r="J24" s="137"/>
      <c r="K24" s="137"/>
      <c r="L24" s="137"/>
      <c r="N24" s="137"/>
      <c r="O24" s="137"/>
    </row>
    <row r="25" spans="1:15" x14ac:dyDescent="0.2">
      <c r="A25" s="155" t="s">
        <v>209</v>
      </c>
      <c r="B25" s="134"/>
      <c r="C25" s="137"/>
      <c r="D25" s="137"/>
      <c r="E25" s="137"/>
      <c r="F25" s="137"/>
      <c r="G25" s="137"/>
      <c r="I25" s="137"/>
      <c r="J25" s="137"/>
      <c r="K25" s="137"/>
      <c r="L25" s="137"/>
      <c r="N25" s="137"/>
      <c r="O25" s="137"/>
    </row>
    <row r="26" spans="1:15" x14ac:dyDescent="0.2">
      <c r="A26" s="155" t="s">
        <v>210</v>
      </c>
      <c r="B26" s="134"/>
      <c r="C26" s="137"/>
      <c r="D26" s="137"/>
      <c r="E26" s="137"/>
      <c r="F26" s="137"/>
      <c r="G26" s="137"/>
      <c r="I26" s="137"/>
      <c r="J26" s="137"/>
      <c r="K26" s="137"/>
      <c r="L26" s="137"/>
      <c r="N26" s="137"/>
      <c r="O26" s="137"/>
    </row>
    <row r="27" spans="1:15" x14ac:dyDescent="0.2">
      <c r="A27" s="155" t="s">
        <v>211</v>
      </c>
      <c r="B27" s="134"/>
      <c r="C27" s="137"/>
      <c r="D27" s="137"/>
      <c r="E27" s="137"/>
      <c r="F27" s="137"/>
      <c r="G27" s="137"/>
      <c r="I27" s="137"/>
      <c r="J27" s="137"/>
      <c r="K27" s="137"/>
      <c r="L27" s="137"/>
      <c r="N27" s="137"/>
      <c r="O27" s="137"/>
    </row>
    <row r="28" spans="1:15" x14ac:dyDescent="0.2">
      <c r="A28" s="155" t="s">
        <v>212</v>
      </c>
      <c r="B28" s="134"/>
      <c r="C28" s="137"/>
      <c r="D28" s="137"/>
      <c r="E28" s="137"/>
      <c r="F28" s="137"/>
      <c r="G28" s="137"/>
      <c r="I28" s="137"/>
      <c r="J28" s="137"/>
      <c r="K28" s="137"/>
      <c r="L28" s="137"/>
      <c r="N28" s="137"/>
      <c r="O28" s="137"/>
    </row>
    <row r="29" spans="1:15" x14ac:dyDescent="0.2">
      <c r="A29" s="155" t="s">
        <v>213</v>
      </c>
      <c r="B29" s="134"/>
      <c r="C29" s="137"/>
      <c r="D29" s="137"/>
      <c r="E29" s="137"/>
      <c r="F29" s="137"/>
      <c r="G29" s="137"/>
      <c r="I29" s="137"/>
      <c r="J29" s="137"/>
      <c r="K29" s="137"/>
      <c r="L29" s="137"/>
      <c r="N29" s="137"/>
      <c r="O29" s="137"/>
    </row>
    <row r="30" spans="1:15" x14ac:dyDescent="0.2">
      <c r="A30" s="155" t="s">
        <v>214</v>
      </c>
      <c r="B30" s="134"/>
      <c r="C30" s="137"/>
      <c r="D30" s="137"/>
      <c r="E30" s="137"/>
      <c r="F30" s="137"/>
      <c r="G30" s="137"/>
      <c r="I30" s="137"/>
      <c r="J30" s="137"/>
      <c r="K30" s="137"/>
      <c r="L30" s="137"/>
      <c r="N30" s="137"/>
      <c r="O30" s="137"/>
    </row>
    <row r="31" spans="1:15" x14ac:dyDescent="0.2">
      <c r="A31" s="155" t="s">
        <v>215</v>
      </c>
      <c r="B31" s="134"/>
      <c r="C31" s="137"/>
      <c r="D31" s="137"/>
      <c r="E31" s="137"/>
      <c r="F31" s="137"/>
      <c r="G31" s="137"/>
      <c r="I31" s="137"/>
      <c r="J31" s="137"/>
      <c r="K31" s="137"/>
      <c r="L31" s="137"/>
      <c r="N31" s="137"/>
      <c r="O31" s="137"/>
    </row>
    <row r="32" spans="1:15" x14ac:dyDescent="0.2">
      <c r="A32" s="155" t="s">
        <v>216</v>
      </c>
      <c r="B32" s="134"/>
      <c r="C32" s="137"/>
      <c r="D32" s="137"/>
      <c r="E32" s="137"/>
      <c r="F32" s="137"/>
      <c r="G32" s="137"/>
      <c r="I32" s="137"/>
      <c r="J32" s="137"/>
      <c r="K32" s="137"/>
      <c r="L32" s="137"/>
      <c r="N32" s="137"/>
      <c r="O32" s="137"/>
    </row>
    <row r="33" spans="1:15" x14ac:dyDescent="0.2">
      <c r="A33" s="155" t="s">
        <v>217</v>
      </c>
      <c r="B33" s="134"/>
      <c r="C33" s="137"/>
      <c r="D33" s="137"/>
      <c r="E33" s="137"/>
      <c r="F33" s="137"/>
      <c r="G33" s="137"/>
      <c r="I33" s="137"/>
      <c r="J33" s="137"/>
      <c r="K33" s="137"/>
      <c r="L33" s="137"/>
      <c r="N33" s="137"/>
      <c r="O33" s="137"/>
    </row>
    <row r="34" spans="1:15" x14ac:dyDescent="0.2">
      <c r="A34" s="154">
        <v>2</v>
      </c>
      <c r="B34" s="129" t="s">
        <v>185</v>
      </c>
      <c r="C34" s="129"/>
      <c r="D34" s="129"/>
      <c r="E34" s="129"/>
      <c r="F34" s="129"/>
      <c r="G34" s="129"/>
      <c r="H34" s="147"/>
      <c r="I34" s="129"/>
      <c r="J34" s="129"/>
      <c r="K34" s="129"/>
      <c r="L34" s="129"/>
      <c r="M34" s="147"/>
      <c r="N34" s="129"/>
      <c r="O34" s="129"/>
    </row>
    <row r="35" spans="1:15" x14ac:dyDescent="0.2">
      <c r="A35" s="155" t="s">
        <v>218</v>
      </c>
      <c r="B35" s="134"/>
      <c r="C35" s="138"/>
      <c r="D35" s="138"/>
      <c r="E35" s="138"/>
      <c r="F35" s="138"/>
      <c r="G35" s="138"/>
      <c r="I35" s="138"/>
      <c r="J35" s="138"/>
      <c r="K35" s="138"/>
      <c r="L35" s="138"/>
      <c r="N35" s="138"/>
      <c r="O35" s="138"/>
    </row>
    <row r="36" spans="1:15" x14ac:dyDescent="0.2">
      <c r="A36" s="155" t="s">
        <v>219</v>
      </c>
      <c r="B36" s="134"/>
      <c r="C36" s="138"/>
      <c r="D36" s="138"/>
      <c r="E36" s="138"/>
      <c r="F36" s="138"/>
      <c r="G36" s="138"/>
      <c r="I36" s="138"/>
      <c r="J36" s="138"/>
      <c r="K36" s="138"/>
      <c r="L36" s="138"/>
      <c r="N36" s="138"/>
      <c r="O36" s="138"/>
    </row>
    <row r="37" spans="1:15" x14ac:dyDescent="0.2">
      <c r="A37" s="155" t="s">
        <v>220</v>
      </c>
      <c r="B37" s="134"/>
      <c r="C37" s="138"/>
      <c r="D37" s="138"/>
      <c r="E37" s="138"/>
      <c r="F37" s="138"/>
      <c r="G37" s="138"/>
      <c r="I37" s="138"/>
      <c r="J37" s="138"/>
      <c r="K37" s="138"/>
      <c r="L37" s="138"/>
      <c r="N37" s="138"/>
      <c r="O37" s="138"/>
    </row>
    <row r="38" spans="1:15" x14ac:dyDescent="0.2">
      <c r="A38" s="155" t="s">
        <v>221</v>
      </c>
      <c r="B38" s="134"/>
      <c r="C38" s="138"/>
      <c r="D38" s="138"/>
      <c r="E38" s="138"/>
      <c r="F38" s="138"/>
      <c r="G38" s="138"/>
      <c r="I38" s="138"/>
      <c r="J38" s="138"/>
      <c r="K38" s="138"/>
      <c r="L38" s="138"/>
      <c r="N38" s="138"/>
      <c r="O38" s="138"/>
    </row>
    <row r="39" spans="1:15" x14ac:dyDescent="0.2">
      <c r="A39" s="155" t="s">
        <v>222</v>
      </c>
      <c r="B39" s="134"/>
      <c r="C39" s="138"/>
      <c r="D39" s="138"/>
      <c r="E39" s="138"/>
      <c r="F39" s="138"/>
      <c r="G39" s="138"/>
      <c r="I39" s="138"/>
      <c r="J39" s="138"/>
      <c r="K39" s="138"/>
      <c r="L39" s="138"/>
      <c r="N39" s="138"/>
      <c r="O39" s="138"/>
    </row>
    <row r="40" spans="1:15" x14ac:dyDescent="0.2">
      <c r="A40" s="155" t="s">
        <v>223</v>
      </c>
      <c r="B40" s="134"/>
      <c r="C40" s="138"/>
      <c r="D40" s="138"/>
      <c r="E40" s="138"/>
      <c r="F40" s="138"/>
      <c r="G40" s="138"/>
      <c r="I40" s="138"/>
      <c r="J40" s="138"/>
      <c r="K40" s="138"/>
      <c r="L40" s="138"/>
      <c r="N40" s="138"/>
      <c r="O40" s="138"/>
    </row>
    <row r="41" spans="1:15" x14ac:dyDescent="0.2">
      <c r="A41" s="155" t="s">
        <v>224</v>
      </c>
      <c r="B41" s="134"/>
      <c r="C41" s="138"/>
      <c r="D41" s="138"/>
      <c r="E41" s="138"/>
      <c r="F41" s="138"/>
      <c r="G41" s="138"/>
      <c r="I41" s="138"/>
      <c r="J41" s="138"/>
      <c r="K41" s="138"/>
      <c r="L41" s="138"/>
      <c r="N41" s="138"/>
      <c r="O41" s="138"/>
    </row>
    <row r="42" spans="1:15" x14ac:dyDescent="0.2">
      <c r="A42" s="155" t="s">
        <v>225</v>
      </c>
      <c r="B42" s="134"/>
      <c r="C42" s="138"/>
      <c r="D42" s="138"/>
      <c r="E42" s="138"/>
      <c r="F42" s="138"/>
      <c r="G42" s="138"/>
      <c r="I42" s="138"/>
      <c r="J42" s="138"/>
      <c r="K42" s="138"/>
      <c r="L42" s="138"/>
      <c r="N42" s="138"/>
      <c r="O42" s="138"/>
    </row>
    <row r="43" spans="1:15" x14ac:dyDescent="0.2">
      <c r="A43" s="155" t="s">
        <v>226</v>
      </c>
      <c r="B43" s="134"/>
      <c r="C43" s="138"/>
      <c r="D43" s="138"/>
      <c r="E43" s="138"/>
      <c r="F43" s="138"/>
      <c r="G43" s="138"/>
      <c r="I43" s="138"/>
      <c r="J43" s="138"/>
      <c r="K43" s="138"/>
      <c r="L43" s="138"/>
      <c r="N43" s="138"/>
      <c r="O43" s="138"/>
    </row>
    <row r="44" spans="1:15" x14ac:dyDescent="0.2">
      <c r="A44" s="155" t="s">
        <v>227</v>
      </c>
      <c r="B44" s="134"/>
      <c r="C44" s="138"/>
      <c r="D44" s="138"/>
      <c r="E44" s="138"/>
      <c r="F44" s="138"/>
      <c r="G44" s="138"/>
      <c r="I44" s="138"/>
      <c r="J44" s="138"/>
      <c r="K44" s="138"/>
      <c r="L44" s="138"/>
      <c r="N44" s="138"/>
      <c r="O44" s="138"/>
    </row>
    <row r="45" spans="1:15" x14ac:dyDescent="0.2">
      <c r="A45" s="155" t="s">
        <v>228</v>
      </c>
      <c r="B45" s="134"/>
      <c r="C45" s="138"/>
      <c r="D45" s="138"/>
      <c r="E45" s="138"/>
      <c r="F45" s="138"/>
      <c r="G45" s="138"/>
      <c r="I45" s="138"/>
      <c r="J45" s="138"/>
      <c r="K45" s="138"/>
      <c r="L45" s="138"/>
      <c r="N45" s="138"/>
      <c r="O45" s="138"/>
    </row>
    <row r="46" spans="1:15" x14ac:dyDescent="0.2">
      <c r="A46" s="154">
        <v>3</v>
      </c>
      <c r="B46" s="129" t="s">
        <v>110</v>
      </c>
      <c r="C46" s="129"/>
      <c r="D46" s="129"/>
      <c r="E46" s="129"/>
      <c r="F46" s="129"/>
      <c r="G46" s="129"/>
      <c r="H46" s="147"/>
      <c r="I46" s="129"/>
      <c r="J46" s="129"/>
      <c r="K46" s="129"/>
      <c r="L46" s="129"/>
      <c r="M46" s="147"/>
      <c r="N46" s="129"/>
      <c r="O46" s="129"/>
    </row>
    <row r="47" spans="1:15" x14ac:dyDescent="0.2">
      <c r="A47" s="155" t="s">
        <v>229</v>
      </c>
      <c r="B47" s="134"/>
      <c r="C47" s="138"/>
      <c r="D47" s="138"/>
      <c r="E47" s="138"/>
      <c r="F47" s="138"/>
      <c r="G47" s="138"/>
      <c r="I47" s="138"/>
      <c r="J47" s="138"/>
      <c r="K47" s="138"/>
      <c r="L47" s="138"/>
      <c r="N47" s="138"/>
      <c r="O47" s="138"/>
    </row>
    <row r="48" spans="1:15" x14ac:dyDescent="0.2">
      <c r="A48" s="155" t="s">
        <v>230</v>
      </c>
      <c r="B48" s="134"/>
      <c r="C48" s="138"/>
      <c r="D48" s="138"/>
      <c r="E48" s="138"/>
      <c r="F48" s="138"/>
      <c r="G48" s="138"/>
      <c r="I48" s="138"/>
      <c r="J48" s="138"/>
      <c r="K48" s="138"/>
      <c r="L48" s="138"/>
      <c r="N48" s="138"/>
      <c r="O48" s="138"/>
    </row>
    <row r="49" spans="1:15" x14ac:dyDescent="0.2">
      <c r="A49" s="155" t="s">
        <v>231</v>
      </c>
      <c r="B49" s="134"/>
      <c r="C49" s="138"/>
      <c r="D49" s="138"/>
      <c r="E49" s="138"/>
      <c r="F49" s="138"/>
      <c r="G49" s="138"/>
      <c r="I49" s="138"/>
      <c r="J49" s="138"/>
      <c r="K49" s="138"/>
      <c r="L49" s="138"/>
      <c r="N49" s="138"/>
      <c r="O49" s="138"/>
    </row>
    <row r="50" spans="1:15" x14ac:dyDescent="0.2">
      <c r="A50" s="155" t="s">
        <v>232</v>
      </c>
      <c r="B50" s="134"/>
      <c r="C50" s="138"/>
      <c r="D50" s="138"/>
      <c r="E50" s="138"/>
      <c r="F50" s="138"/>
      <c r="G50" s="138"/>
      <c r="I50" s="138"/>
      <c r="J50" s="138"/>
      <c r="K50" s="138"/>
      <c r="L50" s="138"/>
      <c r="N50" s="138"/>
      <c r="O50" s="138"/>
    </row>
    <row r="51" spans="1:15" x14ac:dyDescent="0.2">
      <c r="A51" s="155" t="s">
        <v>233</v>
      </c>
      <c r="B51" s="134"/>
      <c r="C51" s="138"/>
      <c r="D51" s="138"/>
      <c r="E51" s="138"/>
      <c r="F51" s="138"/>
      <c r="G51" s="138"/>
      <c r="I51" s="138"/>
      <c r="J51" s="138"/>
      <c r="K51" s="138"/>
      <c r="L51" s="138"/>
      <c r="N51" s="138"/>
      <c r="O51" s="138"/>
    </row>
    <row r="52" spans="1:15" x14ac:dyDescent="0.2">
      <c r="A52" s="155" t="s">
        <v>234</v>
      </c>
      <c r="B52" s="134"/>
      <c r="C52" s="138"/>
      <c r="D52" s="138"/>
      <c r="E52" s="138"/>
      <c r="F52" s="138"/>
      <c r="G52" s="138"/>
      <c r="I52" s="138"/>
      <c r="J52" s="138"/>
      <c r="K52" s="138"/>
      <c r="L52" s="138"/>
      <c r="N52" s="138"/>
      <c r="O52" s="138"/>
    </row>
    <row r="53" spans="1:15" x14ac:dyDescent="0.2">
      <c r="A53" s="155" t="s">
        <v>235</v>
      </c>
      <c r="B53" s="134"/>
      <c r="C53" s="138"/>
      <c r="D53" s="138"/>
      <c r="E53" s="138"/>
      <c r="F53" s="138"/>
      <c r="G53" s="138"/>
      <c r="I53" s="138"/>
      <c r="J53" s="138"/>
      <c r="K53" s="138"/>
      <c r="L53" s="138"/>
      <c r="N53" s="138"/>
      <c r="O53" s="138"/>
    </row>
    <row r="54" spans="1:15" x14ac:dyDescent="0.2">
      <c r="A54" s="154">
        <v>4</v>
      </c>
      <c r="B54" s="129" t="s">
        <v>369</v>
      </c>
      <c r="C54" s="129"/>
      <c r="D54" s="129"/>
      <c r="E54" s="129"/>
      <c r="F54" s="129"/>
      <c r="G54" s="129"/>
      <c r="H54" s="147"/>
      <c r="I54" s="129"/>
      <c r="J54" s="129"/>
      <c r="K54" s="129"/>
      <c r="L54" s="129"/>
      <c r="M54" s="147"/>
      <c r="N54" s="129"/>
      <c r="O54" s="129"/>
    </row>
    <row r="55" spans="1:15" x14ac:dyDescent="0.2">
      <c r="A55" s="155" t="s">
        <v>236</v>
      </c>
      <c r="B55" s="134"/>
      <c r="C55" s="138"/>
      <c r="D55" s="138"/>
      <c r="E55" s="138"/>
      <c r="F55" s="138"/>
      <c r="G55" s="138"/>
      <c r="I55" s="138"/>
      <c r="J55" s="138"/>
      <c r="K55" s="138"/>
      <c r="L55" s="138"/>
      <c r="N55" s="138"/>
      <c r="O55" s="138"/>
    </row>
    <row r="56" spans="1:15" x14ac:dyDescent="0.2">
      <c r="A56" s="155" t="s">
        <v>237</v>
      </c>
      <c r="B56" s="134"/>
      <c r="C56" s="138"/>
      <c r="D56" s="138"/>
      <c r="E56" s="138"/>
      <c r="F56" s="138"/>
      <c r="G56" s="138"/>
      <c r="I56" s="138"/>
      <c r="J56" s="138"/>
      <c r="K56" s="138"/>
      <c r="L56" s="138"/>
      <c r="N56" s="138"/>
      <c r="O56" s="138"/>
    </row>
    <row r="57" spans="1:15" x14ac:dyDescent="0.2">
      <c r="A57" s="155" t="s">
        <v>238</v>
      </c>
      <c r="B57" s="134"/>
      <c r="C57" s="138"/>
      <c r="D57" s="138"/>
      <c r="E57" s="138"/>
      <c r="F57" s="138"/>
      <c r="G57" s="138"/>
      <c r="I57" s="138"/>
      <c r="J57" s="138"/>
      <c r="K57" s="138"/>
      <c r="L57" s="138"/>
      <c r="N57" s="138"/>
      <c r="O57" s="138"/>
    </row>
    <row r="58" spans="1:15" x14ac:dyDescent="0.2">
      <c r="A58" s="155" t="s">
        <v>239</v>
      </c>
      <c r="B58" s="134"/>
      <c r="C58" s="138"/>
      <c r="D58" s="138"/>
      <c r="E58" s="138"/>
      <c r="F58" s="138"/>
      <c r="G58" s="138"/>
      <c r="I58" s="138"/>
      <c r="J58" s="138"/>
      <c r="K58" s="138"/>
      <c r="L58" s="138"/>
      <c r="N58" s="138"/>
      <c r="O58" s="138"/>
    </row>
    <row r="59" spans="1:15" x14ac:dyDescent="0.2">
      <c r="A59" s="155" t="s">
        <v>240</v>
      </c>
      <c r="B59" s="134"/>
      <c r="C59" s="138"/>
      <c r="D59" s="138"/>
      <c r="E59" s="138"/>
      <c r="F59" s="138"/>
      <c r="G59" s="138"/>
      <c r="I59" s="138"/>
      <c r="J59" s="138"/>
      <c r="K59" s="138"/>
      <c r="L59" s="138"/>
      <c r="N59" s="138"/>
      <c r="O59" s="138"/>
    </row>
    <row r="60" spans="1:15" x14ac:dyDescent="0.2">
      <c r="A60" s="155" t="s">
        <v>241</v>
      </c>
      <c r="B60" s="134"/>
      <c r="C60" s="138"/>
      <c r="D60" s="138"/>
      <c r="E60" s="138"/>
      <c r="F60" s="138"/>
      <c r="G60" s="138"/>
      <c r="I60" s="138"/>
      <c r="J60" s="138"/>
      <c r="K60" s="138"/>
      <c r="L60" s="138"/>
      <c r="N60" s="138"/>
      <c r="O60" s="138"/>
    </row>
    <row r="61" spans="1:15" x14ac:dyDescent="0.2">
      <c r="A61" s="154">
        <v>5</v>
      </c>
      <c r="B61" s="129" t="s">
        <v>370</v>
      </c>
      <c r="C61" s="129"/>
      <c r="D61" s="129"/>
      <c r="E61" s="129"/>
      <c r="F61" s="129"/>
      <c r="G61" s="129"/>
      <c r="H61" s="147"/>
      <c r="I61" s="129"/>
      <c r="J61" s="129"/>
      <c r="K61" s="129"/>
      <c r="L61" s="129"/>
      <c r="M61" s="147"/>
      <c r="N61" s="129"/>
      <c r="O61" s="129"/>
    </row>
    <row r="62" spans="1:15" x14ac:dyDescent="0.2">
      <c r="A62" s="155" t="s">
        <v>242</v>
      </c>
      <c r="B62" s="134"/>
      <c r="C62" s="138"/>
      <c r="D62" s="138"/>
      <c r="E62" s="138"/>
      <c r="F62" s="138"/>
      <c r="G62" s="138"/>
      <c r="I62" s="138"/>
      <c r="J62" s="138"/>
      <c r="K62" s="138"/>
      <c r="L62" s="138"/>
      <c r="N62" s="138"/>
      <c r="O62" s="138"/>
    </row>
    <row r="63" spans="1:15" x14ac:dyDescent="0.2">
      <c r="A63" s="155" t="s">
        <v>243</v>
      </c>
      <c r="B63" s="134"/>
      <c r="C63" s="138"/>
      <c r="D63" s="138"/>
      <c r="E63" s="138"/>
      <c r="F63" s="138"/>
      <c r="G63" s="138"/>
      <c r="I63" s="138"/>
      <c r="J63" s="138"/>
      <c r="K63" s="138"/>
      <c r="L63" s="138"/>
      <c r="N63" s="138"/>
      <c r="O63" s="138"/>
    </row>
    <row r="64" spans="1:15" x14ac:dyDescent="0.2">
      <c r="A64" s="155" t="s">
        <v>244</v>
      </c>
      <c r="B64" s="134"/>
      <c r="C64" s="138"/>
      <c r="D64" s="138"/>
      <c r="E64" s="138"/>
      <c r="F64" s="138"/>
      <c r="G64" s="138"/>
      <c r="I64" s="138"/>
      <c r="J64" s="138"/>
      <c r="K64" s="138"/>
      <c r="L64" s="138"/>
      <c r="N64" s="138"/>
      <c r="O64" s="138"/>
    </row>
    <row r="65" spans="1:15" x14ac:dyDescent="0.2">
      <c r="A65" s="155" t="s">
        <v>245</v>
      </c>
      <c r="B65" s="134"/>
      <c r="C65" s="138"/>
      <c r="D65" s="138"/>
      <c r="E65" s="138"/>
      <c r="F65" s="138"/>
      <c r="G65" s="138"/>
      <c r="I65" s="138"/>
      <c r="J65" s="138"/>
      <c r="K65" s="138"/>
      <c r="L65" s="138"/>
      <c r="N65" s="138"/>
      <c r="O65" s="138"/>
    </row>
    <row r="66" spans="1:15" x14ac:dyDescent="0.2">
      <c r="A66" s="155" t="s">
        <v>246</v>
      </c>
      <c r="B66" s="134"/>
      <c r="C66" s="138"/>
      <c r="D66" s="138"/>
      <c r="E66" s="138"/>
      <c r="F66" s="138"/>
      <c r="G66" s="138"/>
      <c r="I66" s="138"/>
      <c r="J66" s="138"/>
      <c r="K66" s="138"/>
      <c r="L66" s="138"/>
      <c r="N66" s="138"/>
      <c r="O66" s="138"/>
    </row>
    <row r="67" spans="1:15" x14ac:dyDescent="0.2">
      <c r="A67" s="154">
        <v>6</v>
      </c>
      <c r="B67" s="129" t="s">
        <v>111</v>
      </c>
      <c r="C67" s="129"/>
      <c r="D67" s="129"/>
      <c r="E67" s="129"/>
      <c r="F67" s="129"/>
      <c r="G67" s="129"/>
      <c r="H67" s="147"/>
      <c r="I67" s="147"/>
      <c r="J67" s="129"/>
      <c r="K67" s="129"/>
      <c r="L67" s="129"/>
      <c r="M67" s="147"/>
      <c r="N67" s="129"/>
      <c r="O67" s="129"/>
    </row>
    <row r="68" spans="1:15" x14ac:dyDescent="0.2">
      <c r="A68" s="155" t="s">
        <v>247</v>
      </c>
      <c r="B68" s="134"/>
      <c r="C68" s="138"/>
      <c r="D68" s="138"/>
      <c r="E68" s="138"/>
      <c r="F68" s="138"/>
      <c r="G68" s="138"/>
      <c r="I68" s="138"/>
      <c r="J68" s="138"/>
      <c r="K68" s="138"/>
      <c r="L68" s="138"/>
      <c r="N68" s="138"/>
      <c r="O68" s="138"/>
    </row>
    <row r="69" spans="1:15" x14ac:dyDescent="0.2">
      <c r="A69" s="155" t="s">
        <v>248</v>
      </c>
      <c r="B69" s="134"/>
      <c r="C69" s="138"/>
      <c r="D69" s="138"/>
      <c r="E69" s="138"/>
      <c r="F69" s="138"/>
      <c r="G69" s="138"/>
      <c r="I69" s="138"/>
      <c r="J69" s="138"/>
      <c r="K69" s="138"/>
      <c r="L69" s="138"/>
      <c r="N69" s="138"/>
      <c r="O69" s="138"/>
    </row>
    <row r="70" spans="1:15" x14ac:dyDescent="0.2">
      <c r="A70" s="155" t="s">
        <v>249</v>
      </c>
      <c r="B70" s="134"/>
      <c r="C70" s="138"/>
      <c r="D70" s="138"/>
      <c r="E70" s="138"/>
      <c r="F70" s="138"/>
      <c r="G70" s="138"/>
      <c r="I70" s="138"/>
      <c r="J70" s="138"/>
      <c r="K70" s="138"/>
      <c r="L70" s="138"/>
      <c r="N70" s="138"/>
      <c r="O70" s="138"/>
    </row>
    <row r="71" spans="1:15" x14ac:dyDescent="0.2">
      <c r="A71" s="155" t="s">
        <v>250</v>
      </c>
      <c r="B71" s="134"/>
      <c r="C71" s="138"/>
      <c r="D71" s="138"/>
      <c r="E71" s="138"/>
      <c r="F71" s="138"/>
      <c r="G71" s="138"/>
      <c r="I71" s="138"/>
      <c r="J71" s="138"/>
      <c r="K71" s="138"/>
      <c r="L71" s="138"/>
      <c r="N71" s="138"/>
      <c r="O71" s="138"/>
    </row>
    <row r="72" spans="1:15" x14ac:dyDescent="0.2">
      <c r="A72" s="155" t="s">
        <v>251</v>
      </c>
      <c r="B72" s="134"/>
      <c r="C72" s="138"/>
      <c r="D72" s="138"/>
      <c r="E72" s="138"/>
      <c r="F72" s="138"/>
      <c r="G72" s="138"/>
      <c r="I72" s="138"/>
      <c r="J72" s="138"/>
      <c r="K72" s="138"/>
      <c r="L72" s="138"/>
      <c r="N72" s="138"/>
      <c r="O72" s="138"/>
    </row>
    <row r="73" spans="1:15" x14ac:dyDescent="0.2">
      <c r="A73" s="154">
        <v>7</v>
      </c>
      <c r="B73" s="129" t="s">
        <v>112</v>
      </c>
      <c r="C73" s="129"/>
      <c r="D73" s="129"/>
      <c r="E73" s="129"/>
      <c r="F73" s="129"/>
      <c r="G73" s="129"/>
      <c r="H73" s="147"/>
      <c r="I73" s="129"/>
      <c r="J73" s="129"/>
      <c r="K73" s="129"/>
      <c r="L73" s="129"/>
      <c r="M73" s="147"/>
      <c r="N73" s="129"/>
      <c r="O73" s="129"/>
    </row>
    <row r="74" spans="1:15" x14ac:dyDescent="0.2">
      <c r="A74" s="155" t="s">
        <v>252</v>
      </c>
      <c r="B74" s="134"/>
      <c r="C74" s="138"/>
      <c r="D74" s="138"/>
      <c r="E74" s="138"/>
      <c r="F74" s="138"/>
      <c r="G74" s="138"/>
      <c r="I74" s="138"/>
      <c r="J74" s="138"/>
      <c r="K74" s="138"/>
      <c r="L74" s="138"/>
      <c r="N74" s="138"/>
      <c r="O74" s="138"/>
    </row>
    <row r="75" spans="1:15" x14ac:dyDescent="0.2">
      <c r="A75" s="155" t="s">
        <v>253</v>
      </c>
      <c r="B75" s="134"/>
      <c r="C75" s="138"/>
      <c r="D75" s="138"/>
      <c r="E75" s="138"/>
      <c r="F75" s="138"/>
      <c r="G75" s="138"/>
      <c r="I75" s="138"/>
      <c r="J75" s="138"/>
      <c r="K75" s="138"/>
      <c r="L75" s="138"/>
      <c r="N75" s="138"/>
      <c r="O75" s="138"/>
    </row>
    <row r="76" spans="1:15" x14ac:dyDescent="0.2">
      <c r="A76" s="155" t="s">
        <v>254</v>
      </c>
      <c r="B76" s="134"/>
      <c r="C76" s="138"/>
      <c r="D76" s="138"/>
      <c r="E76" s="138"/>
      <c r="F76" s="138"/>
      <c r="G76" s="138"/>
      <c r="I76" s="138"/>
      <c r="J76" s="138"/>
      <c r="K76" s="138"/>
      <c r="L76" s="138"/>
      <c r="N76" s="138"/>
      <c r="O76" s="138"/>
    </row>
    <row r="77" spans="1:15" x14ac:dyDescent="0.2">
      <c r="A77" s="155" t="s">
        <v>255</v>
      </c>
      <c r="B77" s="134"/>
      <c r="C77" s="138"/>
      <c r="D77" s="138"/>
      <c r="E77" s="138"/>
      <c r="F77" s="138"/>
      <c r="G77" s="138"/>
      <c r="I77" s="138"/>
      <c r="J77" s="138"/>
      <c r="K77" s="138"/>
      <c r="L77" s="138"/>
      <c r="N77" s="138"/>
      <c r="O77" s="138"/>
    </row>
    <row r="78" spans="1:15" x14ac:dyDescent="0.2">
      <c r="A78" s="155" t="s">
        <v>256</v>
      </c>
      <c r="B78" s="134"/>
      <c r="C78" s="138"/>
      <c r="D78" s="138"/>
      <c r="E78" s="138"/>
      <c r="F78" s="138"/>
      <c r="G78" s="138"/>
      <c r="I78" s="138"/>
      <c r="J78" s="138"/>
      <c r="K78" s="138"/>
      <c r="L78" s="138"/>
      <c r="N78" s="138"/>
      <c r="O78" s="138"/>
    </row>
    <row r="79" spans="1:15" x14ac:dyDescent="0.2">
      <c r="A79" s="154">
        <v>8</v>
      </c>
      <c r="B79" s="129" t="s">
        <v>113</v>
      </c>
      <c r="C79" s="129"/>
      <c r="D79" s="129"/>
      <c r="E79" s="129"/>
      <c r="F79" s="129"/>
      <c r="G79" s="129"/>
      <c r="H79" s="147"/>
      <c r="I79" s="129"/>
      <c r="J79" s="129"/>
      <c r="K79" s="129"/>
      <c r="L79" s="129"/>
      <c r="M79" s="147"/>
      <c r="N79" s="129"/>
      <c r="O79" s="129"/>
    </row>
    <row r="80" spans="1:15" x14ac:dyDescent="0.2">
      <c r="A80" s="155" t="s">
        <v>257</v>
      </c>
      <c r="B80" s="134"/>
      <c r="C80" s="138"/>
      <c r="D80" s="138"/>
      <c r="E80" s="138"/>
      <c r="F80" s="138"/>
      <c r="G80" s="138"/>
      <c r="I80" s="138"/>
      <c r="J80" s="138"/>
      <c r="K80" s="138"/>
      <c r="L80" s="138"/>
      <c r="N80" s="138"/>
      <c r="O80" s="138"/>
    </row>
    <row r="81" spans="1:15" x14ac:dyDescent="0.2">
      <c r="A81" s="155" t="s">
        <v>258</v>
      </c>
      <c r="B81" s="134"/>
      <c r="C81" s="138"/>
      <c r="D81" s="138"/>
      <c r="E81" s="138"/>
      <c r="F81" s="138"/>
      <c r="G81" s="138"/>
      <c r="I81" s="138"/>
      <c r="J81" s="138"/>
      <c r="K81" s="138"/>
      <c r="L81" s="138"/>
      <c r="N81" s="138"/>
      <c r="O81" s="138"/>
    </row>
    <row r="82" spans="1:15" x14ac:dyDescent="0.2">
      <c r="A82" s="155" t="s">
        <v>259</v>
      </c>
      <c r="B82" s="134"/>
      <c r="C82" s="138"/>
      <c r="D82" s="138"/>
      <c r="E82" s="138"/>
      <c r="F82" s="138"/>
      <c r="G82" s="138"/>
      <c r="I82" s="138"/>
      <c r="J82" s="138"/>
      <c r="K82" s="138"/>
      <c r="L82" s="138"/>
      <c r="N82" s="138"/>
      <c r="O82" s="138"/>
    </row>
    <row r="83" spans="1:15" x14ac:dyDescent="0.2">
      <c r="A83" s="155" t="s">
        <v>260</v>
      </c>
      <c r="B83" s="134"/>
      <c r="C83" s="138"/>
      <c r="D83" s="138"/>
      <c r="E83" s="138"/>
      <c r="F83" s="138"/>
      <c r="G83" s="138"/>
      <c r="I83" s="138"/>
      <c r="J83" s="138"/>
      <c r="K83" s="138"/>
      <c r="L83" s="138"/>
      <c r="N83" s="138"/>
      <c r="O83" s="138"/>
    </row>
    <row r="84" spans="1:15" x14ac:dyDescent="0.2">
      <c r="A84" s="155" t="s">
        <v>261</v>
      </c>
      <c r="B84" s="134"/>
      <c r="C84" s="138"/>
      <c r="D84" s="138"/>
      <c r="E84" s="138"/>
      <c r="F84" s="138"/>
      <c r="G84" s="138"/>
      <c r="I84" s="138"/>
      <c r="J84" s="138"/>
      <c r="K84" s="138"/>
      <c r="L84" s="138"/>
      <c r="N84" s="138"/>
      <c r="O84" s="138"/>
    </row>
    <row r="85" spans="1:15" x14ac:dyDescent="0.2">
      <c r="A85" s="155" t="s">
        <v>262</v>
      </c>
      <c r="B85" s="134"/>
      <c r="C85" s="138"/>
      <c r="D85" s="138"/>
      <c r="E85" s="138"/>
      <c r="F85" s="138"/>
      <c r="G85" s="138"/>
      <c r="I85" s="138"/>
      <c r="J85" s="138"/>
      <c r="K85" s="138"/>
      <c r="L85" s="138"/>
      <c r="N85" s="138"/>
      <c r="O85" s="138"/>
    </row>
    <row r="86" spans="1:15" x14ac:dyDescent="0.2">
      <c r="A86" s="155" t="s">
        <v>263</v>
      </c>
      <c r="B86" s="134"/>
      <c r="C86" s="138"/>
      <c r="D86" s="138"/>
      <c r="E86" s="138"/>
      <c r="F86" s="138"/>
      <c r="G86" s="138"/>
      <c r="I86" s="138"/>
      <c r="J86" s="138"/>
      <c r="K86" s="138"/>
      <c r="L86" s="138"/>
      <c r="N86" s="138"/>
      <c r="O86" s="138"/>
    </row>
    <row r="87" spans="1:15" x14ac:dyDescent="0.2">
      <c r="A87" s="154">
        <v>9</v>
      </c>
      <c r="B87" s="129" t="s">
        <v>31</v>
      </c>
      <c r="C87" s="129"/>
      <c r="D87" s="129"/>
      <c r="E87" s="129"/>
      <c r="F87" s="129"/>
      <c r="G87" s="129"/>
      <c r="H87" s="147"/>
      <c r="I87" s="129"/>
      <c r="J87" s="129"/>
      <c r="K87" s="129"/>
      <c r="L87" s="129"/>
      <c r="M87" s="147"/>
      <c r="N87" s="129"/>
      <c r="O87" s="129"/>
    </row>
    <row r="88" spans="1:15" x14ac:dyDescent="0.2">
      <c r="A88" s="155" t="s">
        <v>264</v>
      </c>
      <c r="B88" s="134"/>
      <c r="C88" s="138"/>
      <c r="D88" s="138"/>
      <c r="E88" s="138"/>
      <c r="F88" s="138"/>
      <c r="G88" s="138"/>
      <c r="I88" s="138"/>
      <c r="J88" s="138"/>
      <c r="K88" s="138"/>
      <c r="L88" s="138"/>
      <c r="N88" s="138"/>
      <c r="O88" s="138"/>
    </row>
    <row r="89" spans="1:15" x14ac:dyDescent="0.2">
      <c r="A89" s="155" t="s">
        <v>265</v>
      </c>
      <c r="B89" s="134"/>
      <c r="C89" s="138"/>
      <c r="D89" s="138"/>
      <c r="E89" s="138"/>
      <c r="F89" s="138"/>
      <c r="G89" s="138"/>
      <c r="I89" s="138"/>
      <c r="J89" s="138"/>
      <c r="K89" s="138"/>
      <c r="L89" s="138"/>
      <c r="N89" s="138"/>
      <c r="O89" s="138"/>
    </row>
    <row r="90" spans="1:15" x14ac:dyDescent="0.2">
      <c r="A90" s="155" t="s">
        <v>266</v>
      </c>
      <c r="B90" s="134"/>
      <c r="C90" s="138"/>
      <c r="D90" s="138"/>
      <c r="E90" s="138"/>
      <c r="F90" s="138"/>
      <c r="G90" s="138"/>
      <c r="I90" s="138"/>
      <c r="J90" s="138"/>
      <c r="K90" s="138"/>
      <c r="L90" s="138"/>
      <c r="N90" s="138"/>
      <c r="O90" s="138"/>
    </row>
    <row r="91" spans="1:15" x14ac:dyDescent="0.2">
      <c r="A91" s="154">
        <v>10</v>
      </c>
      <c r="B91" s="129" t="s">
        <v>186</v>
      </c>
      <c r="C91" s="129"/>
      <c r="D91" s="129"/>
      <c r="E91" s="129"/>
      <c r="F91" s="129"/>
      <c r="G91" s="129"/>
      <c r="H91" s="147"/>
      <c r="I91" s="129"/>
      <c r="J91" s="129"/>
      <c r="K91" s="129"/>
      <c r="L91" s="129"/>
      <c r="M91" s="147"/>
      <c r="N91" s="129"/>
      <c r="O91" s="129"/>
    </row>
    <row r="92" spans="1:15" x14ac:dyDescent="0.2">
      <c r="A92" s="156" t="s">
        <v>267</v>
      </c>
      <c r="B92" s="137"/>
      <c r="C92" s="137"/>
      <c r="D92" s="137"/>
      <c r="E92" s="137"/>
      <c r="F92" s="137"/>
      <c r="G92" s="137"/>
      <c r="I92" s="137"/>
      <c r="J92" s="137"/>
      <c r="K92" s="137"/>
      <c r="L92" s="137"/>
      <c r="N92" s="137"/>
      <c r="O92" s="137"/>
    </row>
    <row r="93" spans="1:15" x14ac:dyDescent="0.2">
      <c r="A93" s="156" t="s">
        <v>268</v>
      </c>
      <c r="B93" s="137"/>
      <c r="C93" s="137"/>
      <c r="D93" s="137"/>
      <c r="E93" s="137"/>
      <c r="F93" s="137"/>
      <c r="G93" s="137"/>
      <c r="I93" s="137"/>
      <c r="J93" s="137"/>
      <c r="K93" s="137"/>
      <c r="L93" s="137"/>
      <c r="N93" s="137"/>
      <c r="O93" s="137"/>
    </row>
    <row r="94" spans="1:15" x14ac:dyDescent="0.2">
      <c r="A94" s="156" t="s">
        <v>269</v>
      </c>
      <c r="B94" s="137"/>
      <c r="C94" s="137"/>
      <c r="D94" s="137"/>
      <c r="E94" s="137"/>
      <c r="F94" s="137"/>
      <c r="G94" s="137"/>
      <c r="I94" s="137"/>
      <c r="J94" s="137"/>
      <c r="K94" s="137"/>
      <c r="L94" s="137"/>
      <c r="N94" s="137"/>
      <c r="O94" s="137"/>
    </row>
    <row r="95" spans="1:15" x14ac:dyDescent="0.2">
      <c r="A95" s="156" t="s">
        <v>285</v>
      </c>
      <c r="B95" s="137"/>
      <c r="C95" s="137"/>
      <c r="D95" s="137"/>
      <c r="E95" s="137"/>
      <c r="F95" s="137"/>
      <c r="G95" s="137"/>
      <c r="I95" s="137"/>
      <c r="J95" s="137"/>
      <c r="K95" s="137"/>
      <c r="L95" s="137"/>
      <c r="N95" s="137"/>
      <c r="O95" s="137"/>
    </row>
    <row r="96" spans="1:15" x14ac:dyDescent="0.2">
      <c r="A96" s="156" t="s">
        <v>286</v>
      </c>
      <c r="B96" s="137"/>
      <c r="C96" s="137"/>
      <c r="D96" s="137"/>
      <c r="E96" s="137"/>
      <c r="F96" s="137"/>
      <c r="G96" s="137"/>
      <c r="I96" s="137"/>
      <c r="J96" s="137"/>
      <c r="K96" s="137"/>
      <c r="L96" s="137"/>
      <c r="N96" s="137"/>
      <c r="O96" s="137"/>
    </row>
    <row r="97" spans="1:15" x14ac:dyDescent="0.2">
      <c r="A97" s="156" t="s">
        <v>287</v>
      </c>
      <c r="B97" s="137"/>
      <c r="C97" s="137"/>
      <c r="D97" s="137"/>
      <c r="E97" s="137"/>
      <c r="F97" s="137"/>
      <c r="G97" s="137"/>
      <c r="I97" s="137"/>
      <c r="J97" s="137"/>
      <c r="K97" s="137"/>
      <c r="L97" s="137"/>
      <c r="N97" s="137"/>
      <c r="O97" s="137"/>
    </row>
    <row r="98" spans="1:15" x14ac:dyDescent="0.2">
      <c r="A98" s="156" t="s">
        <v>288</v>
      </c>
      <c r="B98" s="137"/>
      <c r="C98" s="137"/>
      <c r="D98" s="137"/>
      <c r="E98" s="137"/>
      <c r="F98" s="137"/>
      <c r="G98" s="137"/>
      <c r="I98" s="137"/>
      <c r="J98" s="137"/>
      <c r="K98" s="137"/>
      <c r="L98" s="137"/>
      <c r="N98" s="137"/>
      <c r="O98" s="137"/>
    </row>
    <row r="99" spans="1:15" x14ac:dyDescent="0.2">
      <c r="A99" s="156" t="s">
        <v>289</v>
      </c>
      <c r="B99" s="137"/>
      <c r="C99" s="137"/>
      <c r="D99" s="137"/>
      <c r="E99" s="137"/>
      <c r="F99" s="137"/>
      <c r="G99" s="137"/>
      <c r="I99" s="137"/>
      <c r="J99" s="137"/>
      <c r="K99" s="137"/>
      <c r="L99" s="137"/>
      <c r="N99" s="137"/>
      <c r="O99" s="137"/>
    </row>
    <row r="100" spans="1:15" x14ac:dyDescent="0.2">
      <c r="A100" s="156" t="s">
        <v>290</v>
      </c>
      <c r="B100" s="137"/>
      <c r="C100" s="137"/>
      <c r="D100" s="137"/>
      <c r="E100" s="137"/>
      <c r="F100" s="137"/>
      <c r="G100" s="137"/>
      <c r="I100" s="137"/>
      <c r="J100" s="137"/>
      <c r="K100" s="137"/>
      <c r="L100" s="137"/>
      <c r="N100" s="137"/>
      <c r="O100" s="137"/>
    </row>
    <row r="101" spans="1:15" x14ac:dyDescent="0.2">
      <c r="A101" s="156" t="s">
        <v>291</v>
      </c>
      <c r="B101" s="137"/>
      <c r="C101" s="137"/>
      <c r="D101" s="137"/>
      <c r="E101" s="137"/>
      <c r="F101" s="137"/>
      <c r="G101" s="137"/>
      <c r="I101" s="137"/>
      <c r="J101" s="137"/>
      <c r="K101" s="137"/>
      <c r="L101" s="137"/>
      <c r="N101" s="137"/>
      <c r="O101" s="137"/>
    </row>
    <row r="102" spans="1:15" x14ac:dyDescent="0.2">
      <c r="A102" s="156" t="s">
        <v>292</v>
      </c>
      <c r="B102" s="137"/>
      <c r="C102" s="137"/>
      <c r="D102" s="137"/>
      <c r="E102" s="137"/>
      <c r="F102" s="137"/>
      <c r="G102" s="137"/>
      <c r="I102" s="137"/>
      <c r="J102" s="137"/>
      <c r="K102" s="137"/>
      <c r="L102" s="137"/>
      <c r="N102" s="137"/>
      <c r="O102" s="137"/>
    </row>
    <row r="103" spans="1:15" x14ac:dyDescent="0.2">
      <c r="A103" s="156" t="s">
        <v>293</v>
      </c>
      <c r="B103" s="137"/>
      <c r="C103" s="137"/>
      <c r="D103" s="137"/>
      <c r="E103" s="137"/>
      <c r="F103" s="137"/>
      <c r="G103" s="137"/>
      <c r="I103" s="137"/>
      <c r="J103" s="137"/>
      <c r="K103" s="137"/>
      <c r="L103" s="137"/>
      <c r="N103" s="137"/>
      <c r="O103" s="137"/>
    </row>
    <row r="104" spans="1:15" x14ac:dyDescent="0.2">
      <c r="A104" s="156" t="s">
        <v>294</v>
      </c>
      <c r="B104" s="137"/>
      <c r="C104" s="137"/>
      <c r="D104" s="137"/>
      <c r="E104" s="137"/>
      <c r="F104" s="137"/>
      <c r="G104" s="137"/>
      <c r="I104" s="137"/>
      <c r="J104" s="137"/>
      <c r="K104" s="137"/>
      <c r="L104" s="137"/>
      <c r="N104" s="137"/>
      <c r="O104" s="137"/>
    </row>
    <row r="105" spans="1:15" x14ac:dyDescent="0.2">
      <c r="A105" s="156" t="s">
        <v>295</v>
      </c>
      <c r="B105" s="137"/>
      <c r="C105" s="137"/>
      <c r="D105" s="137"/>
      <c r="E105" s="137"/>
      <c r="F105" s="137"/>
      <c r="G105" s="137"/>
      <c r="I105" s="137"/>
      <c r="J105" s="137"/>
      <c r="K105" s="137"/>
      <c r="L105" s="137"/>
      <c r="N105" s="137"/>
      <c r="O105" s="137"/>
    </row>
    <row r="106" spans="1:15" x14ac:dyDescent="0.2">
      <c r="A106" s="156" t="s">
        <v>296</v>
      </c>
      <c r="B106" s="137"/>
      <c r="C106" s="137"/>
      <c r="D106" s="137"/>
      <c r="E106" s="137"/>
      <c r="F106" s="137"/>
      <c r="G106" s="137"/>
      <c r="I106" s="137"/>
      <c r="J106" s="137"/>
      <c r="K106" s="137"/>
      <c r="L106" s="137"/>
      <c r="N106" s="137"/>
      <c r="O106" s="137"/>
    </row>
    <row r="107" spans="1:15" x14ac:dyDescent="0.2">
      <c r="A107" s="156" t="s">
        <v>297</v>
      </c>
      <c r="B107" s="137"/>
      <c r="C107" s="137"/>
      <c r="D107" s="137"/>
      <c r="E107" s="137"/>
      <c r="F107" s="137"/>
      <c r="G107" s="137"/>
      <c r="I107" s="137"/>
      <c r="J107" s="137"/>
      <c r="K107" s="137"/>
      <c r="L107" s="137"/>
      <c r="N107" s="137"/>
      <c r="O107" s="137"/>
    </row>
    <row r="108" spans="1:15" x14ac:dyDescent="0.2">
      <c r="A108" s="156" t="s">
        <v>298</v>
      </c>
      <c r="B108" s="137"/>
      <c r="C108" s="137"/>
      <c r="D108" s="137"/>
      <c r="E108" s="137"/>
      <c r="F108" s="137"/>
      <c r="G108" s="137"/>
      <c r="I108" s="137"/>
      <c r="J108" s="137"/>
      <c r="K108" s="137"/>
      <c r="L108" s="137"/>
      <c r="N108" s="137"/>
      <c r="O108" s="137"/>
    </row>
    <row r="109" spans="1:15" x14ac:dyDescent="0.2">
      <c r="A109" s="156" t="s">
        <v>299</v>
      </c>
      <c r="B109" s="137"/>
      <c r="C109" s="137"/>
      <c r="D109" s="137"/>
      <c r="E109" s="137"/>
      <c r="F109" s="137"/>
      <c r="G109" s="137"/>
      <c r="I109" s="137"/>
      <c r="J109" s="137"/>
      <c r="K109" s="137"/>
      <c r="L109" s="137"/>
      <c r="N109" s="137"/>
      <c r="O109" s="137"/>
    </row>
    <row r="110" spans="1:15" x14ac:dyDescent="0.2">
      <c r="A110" s="156" t="s">
        <v>300</v>
      </c>
      <c r="B110" s="137"/>
      <c r="C110" s="137"/>
      <c r="D110" s="137"/>
      <c r="E110" s="137"/>
      <c r="F110" s="137"/>
      <c r="G110" s="137"/>
      <c r="I110" s="137"/>
      <c r="J110" s="137"/>
      <c r="K110" s="137"/>
      <c r="L110" s="137"/>
      <c r="N110" s="137"/>
      <c r="O110" s="137"/>
    </row>
    <row r="111" spans="1:15" x14ac:dyDescent="0.2">
      <c r="A111" s="156" t="s">
        <v>301</v>
      </c>
      <c r="B111" s="137"/>
      <c r="C111" s="137"/>
      <c r="D111" s="137"/>
      <c r="E111" s="137"/>
      <c r="F111" s="137"/>
      <c r="G111" s="137"/>
      <c r="I111" s="137"/>
      <c r="J111" s="137"/>
      <c r="K111" s="137"/>
      <c r="L111" s="137"/>
      <c r="N111" s="137"/>
      <c r="O111" s="137"/>
    </row>
    <row r="112" spans="1:15" x14ac:dyDescent="0.2">
      <c r="A112" s="156" t="s">
        <v>302</v>
      </c>
      <c r="B112" s="137"/>
      <c r="C112" s="137"/>
      <c r="D112" s="137"/>
      <c r="E112" s="137"/>
      <c r="F112" s="137"/>
      <c r="G112" s="137"/>
      <c r="I112" s="137"/>
      <c r="J112" s="137"/>
      <c r="K112" s="137"/>
      <c r="L112" s="137"/>
      <c r="N112" s="137"/>
      <c r="O112" s="137"/>
    </row>
    <row r="113" spans="1:15" x14ac:dyDescent="0.2">
      <c r="A113" s="156" t="s">
        <v>303</v>
      </c>
      <c r="B113" s="137"/>
      <c r="C113" s="137"/>
      <c r="D113" s="137"/>
      <c r="E113" s="137"/>
      <c r="F113" s="137"/>
      <c r="G113" s="137"/>
      <c r="I113" s="137"/>
      <c r="J113" s="137"/>
      <c r="K113" s="137"/>
      <c r="L113" s="137"/>
      <c r="N113" s="137"/>
      <c r="O113" s="137"/>
    </row>
    <row r="114" spans="1:15" x14ac:dyDescent="0.2">
      <c r="A114" s="156" t="s">
        <v>304</v>
      </c>
      <c r="B114" s="137"/>
      <c r="C114" s="137"/>
      <c r="D114" s="137"/>
      <c r="E114" s="137"/>
      <c r="F114" s="137"/>
      <c r="G114" s="137"/>
      <c r="I114" s="137"/>
      <c r="J114" s="137"/>
      <c r="K114" s="137"/>
      <c r="L114" s="137"/>
      <c r="N114" s="137"/>
      <c r="O114" s="137"/>
    </row>
    <row r="115" spans="1:15" x14ac:dyDescent="0.2">
      <c r="A115" s="156" t="s">
        <v>305</v>
      </c>
      <c r="B115" s="137"/>
      <c r="C115" s="137"/>
      <c r="D115" s="137"/>
      <c r="E115" s="137"/>
      <c r="F115" s="137"/>
      <c r="G115" s="137"/>
      <c r="I115" s="137"/>
      <c r="J115" s="137"/>
      <c r="K115" s="137"/>
      <c r="L115" s="137"/>
      <c r="N115" s="137"/>
      <c r="O115" s="137"/>
    </row>
    <row r="116" spans="1:15" x14ac:dyDescent="0.2">
      <c r="A116" s="156" t="s">
        <v>306</v>
      </c>
      <c r="B116" s="137"/>
      <c r="C116" s="137"/>
      <c r="D116" s="137"/>
      <c r="E116" s="137"/>
      <c r="F116" s="137"/>
      <c r="G116" s="137"/>
      <c r="I116" s="137"/>
      <c r="J116" s="137"/>
      <c r="K116" s="137"/>
      <c r="L116" s="137"/>
      <c r="N116" s="137"/>
      <c r="O116" s="137"/>
    </row>
    <row r="117" spans="1:15" x14ac:dyDescent="0.2">
      <c r="A117" s="156" t="s">
        <v>307</v>
      </c>
      <c r="B117" s="137"/>
      <c r="C117" s="137"/>
      <c r="D117" s="137"/>
      <c r="E117" s="137"/>
      <c r="F117" s="137"/>
      <c r="G117" s="137"/>
      <c r="I117" s="137"/>
      <c r="J117" s="137"/>
      <c r="K117" s="137"/>
      <c r="L117" s="137"/>
      <c r="N117" s="137"/>
      <c r="O117" s="137"/>
    </row>
    <row r="118" spans="1:15" x14ac:dyDescent="0.2">
      <c r="A118" s="156" t="s">
        <v>308</v>
      </c>
      <c r="B118" s="137"/>
      <c r="C118" s="137"/>
      <c r="D118" s="137"/>
      <c r="E118" s="137"/>
      <c r="F118" s="137"/>
      <c r="G118" s="137"/>
      <c r="I118" s="137"/>
      <c r="J118" s="137"/>
      <c r="K118" s="137"/>
      <c r="L118" s="137"/>
      <c r="N118" s="137"/>
      <c r="O118" s="137"/>
    </row>
    <row r="119" spans="1:15" x14ac:dyDescent="0.2">
      <c r="A119" s="156" t="s">
        <v>309</v>
      </c>
      <c r="B119" s="137"/>
      <c r="C119" s="137"/>
      <c r="D119" s="137"/>
      <c r="E119" s="137"/>
      <c r="F119" s="137"/>
      <c r="G119" s="137"/>
      <c r="I119" s="137"/>
      <c r="J119" s="137"/>
      <c r="K119" s="137"/>
      <c r="L119" s="137"/>
      <c r="N119" s="137"/>
      <c r="O119" s="137"/>
    </row>
    <row r="120" spans="1:15" x14ac:dyDescent="0.2">
      <c r="A120" s="156" t="s">
        <v>310</v>
      </c>
      <c r="B120" s="137"/>
      <c r="C120" s="137"/>
      <c r="D120" s="137"/>
      <c r="E120" s="137"/>
      <c r="F120" s="137"/>
      <c r="G120" s="137"/>
      <c r="I120" s="137"/>
      <c r="J120" s="137"/>
      <c r="K120" s="137"/>
      <c r="L120" s="137"/>
      <c r="N120" s="137"/>
      <c r="O120" s="137"/>
    </row>
    <row r="121" spans="1:15" x14ac:dyDescent="0.2">
      <c r="A121" s="156" t="s">
        <v>311</v>
      </c>
      <c r="B121" s="137"/>
      <c r="C121" s="137"/>
      <c r="D121" s="137"/>
      <c r="E121" s="137"/>
      <c r="F121" s="137"/>
      <c r="G121" s="137"/>
      <c r="I121" s="137"/>
      <c r="J121" s="137"/>
      <c r="K121" s="137"/>
      <c r="L121" s="137"/>
      <c r="N121" s="137"/>
      <c r="O121" s="137"/>
    </row>
    <row r="122" spans="1:15" x14ac:dyDescent="0.2">
      <c r="A122" s="156" t="s">
        <v>312</v>
      </c>
      <c r="B122" s="137"/>
      <c r="C122" s="137"/>
      <c r="D122" s="137"/>
      <c r="E122" s="137"/>
      <c r="F122" s="137"/>
      <c r="G122" s="137"/>
      <c r="I122" s="137"/>
      <c r="J122" s="137"/>
      <c r="K122" s="137"/>
      <c r="L122" s="137"/>
      <c r="N122" s="137"/>
      <c r="O122" s="137"/>
    </row>
    <row r="123" spans="1:15" x14ac:dyDescent="0.2">
      <c r="A123" s="156" t="s">
        <v>313</v>
      </c>
      <c r="B123" s="137"/>
      <c r="C123" s="137"/>
      <c r="D123" s="137"/>
      <c r="E123" s="137"/>
      <c r="F123" s="137"/>
      <c r="G123" s="137"/>
      <c r="I123" s="137"/>
      <c r="J123" s="137"/>
      <c r="K123" s="137"/>
      <c r="L123" s="137"/>
      <c r="N123" s="137"/>
      <c r="O123" s="137"/>
    </row>
    <row r="124" spans="1:15" x14ac:dyDescent="0.2">
      <c r="A124" s="156" t="s">
        <v>314</v>
      </c>
      <c r="B124" s="137"/>
      <c r="C124" s="137"/>
      <c r="D124" s="137"/>
      <c r="E124" s="137"/>
      <c r="F124" s="137"/>
      <c r="G124" s="137"/>
      <c r="I124" s="137"/>
      <c r="J124" s="137"/>
      <c r="K124" s="137"/>
      <c r="L124" s="137"/>
      <c r="N124" s="137"/>
      <c r="O124" s="137"/>
    </row>
    <row r="125" spans="1:15" x14ac:dyDescent="0.2">
      <c r="A125" s="156" t="s">
        <v>315</v>
      </c>
      <c r="B125" s="137"/>
      <c r="C125" s="137"/>
      <c r="D125" s="137"/>
      <c r="E125" s="137"/>
      <c r="F125" s="137"/>
      <c r="G125" s="137"/>
      <c r="I125" s="137"/>
      <c r="J125" s="137"/>
      <c r="K125" s="137"/>
      <c r="L125" s="137"/>
      <c r="N125" s="137"/>
      <c r="O125" s="137"/>
    </row>
    <row r="126" spans="1:15" x14ac:dyDescent="0.2">
      <c r="A126" s="156" t="s">
        <v>316</v>
      </c>
      <c r="B126" s="137"/>
      <c r="C126" s="137"/>
      <c r="D126" s="137"/>
      <c r="E126" s="137"/>
      <c r="F126" s="137"/>
      <c r="G126" s="137"/>
      <c r="I126" s="137"/>
      <c r="J126" s="137"/>
      <c r="K126" s="137"/>
      <c r="L126" s="137"/>
      <c r="N126" s="137"/>
      <c r="O126" s="137"/>
    </row>
    <row r="127" spans="1:15" x14ac:dyDescent="0.2">
      <c r="A127" s="156" t="s">
        <v>317</v>
      </c>
      <c r="B127" s="137"/>
      <c r="C127" s="137"/>
      <c r="D127" s="137"/>
      <c r="E127" s="137"/>
      <c r="F127" s="137"/>
      <c r="G127" s="137"/>
      <c r="I127" s="137"/>
      <c r="J127" s="137"/>
      <c r="K127" s="137"/>
      <c r="L127" s="137"/>
      <c r="N127" s="137"/>
      <c r="O127" s="137"/>
    </row>
    <row r="128" spans="1:15" x14ac:dyDescent="0.2">
      <c r="A128" s="156" t="s">
        <v>318</v>
      </c>
      <c r="B128" s="137"/>
      <c r="C128" s="137"/>
      <c r="D128" s="137"/>
      <c r="E128" s="137"/>
      <c r="F128" s="137"/>
      <c r="G128" s="137"/>
      <c r="I128" s="137"/>
      <c r="J128" s="137"/>
      <c r="K128" s="137"/>
      <c r="L128" s="137"/>
      <c r="N128" s="137"/>
      <c r="O128" s="137"/>
    </row>
    <row r="129" spans="1:15" x14ac:dyDescent="0.2">
      <c r="A129" s="156" t="s">
        <v>319</v>
      </c>
      <c r="B129" s="137"/>
      <c r="C129" s="137"/>
      <c r="D129" s="137"/>
      <c r="E129" s="137"/>
      <c r="F129" s="137"/>
      <c r="G129" s="137"/>
      <c r="I129" s="137"/>
      <c r="J129" s="137"/>
      <c r="K129" s="137"/>
      <c r="L129" s="137"/>
      <c r="N129" s="137"/>
      <c r="O129" s="137"/>
    </row>
    <row r="130" spans="1:15" x14ac:dyDescent="0.2">
      <c r="A130" s="156" t="s">
        <v>320</v>
      </c>
      <c r="B130" s="137"/>
      <c r="C130" s="137"/>
      <c r="D130" s="137"/>
      <c r="E130" s="137"/>
      <c r="F130" s="137"/>
      <c r="G130" s="137"/>
      <c r="I130" s="137"/>
      <c r="J130" s="137"/>
      <c r="K130" s="137"/>
      <c r="L130" s="137"/>
      <c r="N130" s="137"/>
      <c r="O130" s="137"/>
    </row>
    <row r="131" spans="1:15" x14ac:dyDescent="0.2">
      <c r="A131" s="156" t="s">
        <v>321</v>
      </c>
      <c r="B131" s="137"/>
      <c r="C131" s="137"/>
      <c r="D131" s="137"/>
      <c r="E131" s="137"/>
      <c r="F131" s="137"/>
      <c r="G131" s="137"/>
      <c r="I131" s="137"/>
      <c r="J131" s="137"/>
      <c r="K131" s="137"/>
      <c r="L131" s="137"/>
      <c r="N131" s="137"/>
      <c r="O131" s="137"/>
    </row>
    <row r="132" spans="1:15" x14ac:dyDescent="0.2">
      <c r="A132" s="156" t="s">
        <v>322</v>
      </c>
      <c r="B132" s="137"/>
      <c r="C132" s="137"/>
      <c r="D132" s="137"/>
      <c r="E132" s="137"/>
      <c r="F132" s="137"/>
      <c r="G132" s="137"/>
      <c r="I132" s="137"/>
      <c r="J132" s="137"/>
      <c r="K132" s="137"/>
      <c r="L132" s="137"/>
      <c r="N132" s="137"/>
      <c r="O132" s="137"/>
    </row>
    <row r="133" spans="1:15" x14ac:dyDescent="0.2">
      <c r="A133" s="156" t="s">
        <v>323</v>
      </c>
      <c r="B133" s="137"/>
      <c r="C133" s="137"/>
      <c r="D133" s="137"/>
      <c r="E133" s="137"/>
      <c r="F133" s="137"/>
      <c r="G133" s="137"/>
      <c r="I133" s="137"/>
      <c r="J133" s="137"/>
      <c r="K133" s="137"/>
      <c r="L133" s="137"/>
      <c r="N133" s="137"/>
      <c r="O133" s="137"/>
    </row>
    <row r="134" spans="1:15" x14ac:dyDescent="0.2">
      <c r="A134" s="156" t="s">
        <v>324</v>
      </c>
      <c r="B134" s="137"/>
      <c r="C134" s="137"/>
      <c r="D134" s="137"/>
      <c r="E134" s="137"/>
      <c r="F134" s="137"/>
      <c r="G134" s="137"/>
      <c r="I134" s="137"/>
      <c r="J134" s="137"/>
      <c r="K134" s="137"/>
      <c r="L134" s="137"/>
      <c r="N134" s="137"/>
      <c r="O134" s="137"/>
    </row>
    <row r="135" spans="1:15" x14ac:dyDescent="0.2">
      <c r="A135" s="156" t="s">
        <v>325</v>
      </c>
      <c r="B135" s="137"/>
      <c r="C135" s="137"/>
      <c r="D135" s="137"/>
      <c r="E135" s="137"/>
      <c r="F135" s="137"/>
      <c r="G135" s="137"/>
      <c r="I135" s="137"/>
      <c r="J135" s="137"/>
      <c r="K135" s="137"/>
      <c r="L135" s="137"/>
      <c r="N135" s="137"/>
      <c r="O135" s="137"/>
    </row>
    <row r="136" spans="1:15" x14ac:dyDescent="0.2">
      <c r="A136" s="156" t="s">
        <v>326</v>
      </c>
      <c r="B136" s="137"/>
      <c r="C136" s="137"/>
      <c r="D136" s="137"/>
      <c r="E136" s="137"/>
      <c r="F136" s="137"/>
      <c r="G136" s="137"/>
      <c r="I136" s="137"/>
      <c r="J136" s="137"/>
      <c r="K136" s="137"/>
      <c r="L136" s="137"/>
      <c r="N136" s="137"/>
      <c r="O136" s="137"/>
    </row>
    <row r="137" spans="1:15" x14ac:dyDescent="0.2">
      <c r="A137" s="156" t="s">
        <v>327</v>
      </c>
      <c r="B137" s="137"/>
      <c r="C137" s="137"/>
      <c r="D137" s="137"/>
      <c r="E137" s="137"/>
      <c r="F137" s="137"/>
      <c r="G137" s="137"/>
      <c r="I137" s="137"/>
      <c r="J137" s="137"/>
      <c r="K137" s="137"/>
      <c r="L137" s="137"/>
      <c r="N137" s="137"/>
      <c r="O137" s="137"/>
    </row>
    <row r="138" spans="1:15" x14ac:dyDescent="0.2">
      <c r="A138" s="156" t="s">
        <v>328</v>
      </c>
      <c r="B138" s="137"/>
      <c r="C138" s="137"/>
      <c r="D138" s="137"/>
      <c r="E138" s="137"/>
      <c r="F138" s="137"/>
      <c r="G138" s="137"/>
      <c r="I138" s="137"/>
      <c r="J138" s="137"/>
      <c r="K138" s="137"/>
      <c r="L138" s="137"/>
      <c r="N138" s="137"/>
      <c r="O138" s="137"/>
    </row>
    <row r="139" spans="1:15" x14ac:dyDescent="0.2">
      <c r="A139" s="156" t="s">
        <v>329</v>
      </c>
      <c r="B139" s="137"/>
      <c r="C139" s="137"/>
      <c r="D139" s="137"/>
      <c r="E139" s="137"/>
      <c r="F139" s="137"/>
      <c r="G139" s="137"/>
      <c r="I139" s="137"/>
      <c r="J139" s="137"/>
      <c r="K139" s="137"/>
      <c r="L139" s="137"/>
      <c r="N139" s="137"/>
      <c r="O139" s="137"/>
    </row>
    <row r="140" spans="1:15" x14ac:dyDescent="0.2">
      <c r="A140" s="156" t="s">
        <v>330</v>
      </c>
      <c r="B140" s="137"/>
      <c r="C140" s="137"/>
      <c r="D140" s="137"/>
      <c r="E140" s="137"/>
      <c r="F140" s="137"/>
      <c r="G140" s="137"/>
      <c r="I140" s="137"/>
      <c r="J140" s="137"/>
      <c r="K140" s="137"/>
      <c r="L140" s="137"/>
      <c r="N140" s="137"/>
      <c r="O140" s="137"/>
    </row>
    <row r="141" spans="1:15" x14ac:dyDescent="0.2">
      <c r="A141" s="156" t="s">
        <v>331</v>
      </c>
      <c r="B141" s="137"/>
      <c r="C141" s="137"/>
      <c r="D141" s="137"/>
      <c r="E141" s="137"/>
      <c r="F141" s="137"/>
      <c r="G141" s="137"/>
      <c r="I141" s="137"/>
      <c r="J141" s="137"/>
      <c r="K141" s="137"/>
      <c r="L141" s="137"/>
      <c r="N141" s="137"/>
      <c r="O141" s="137"/>
    </row>
  </sheetData>
  <sheetProtection algorithmName="SHA-512" hashValue="+gU+kLEWkEdu3w+79Ir+cTelof7H8CLIeGx7WmlwbMtP5x7GXQThBC2awOrpIZBLQWCFAE1naE5iI5BVmK7o2Q==" saltValue="vTu2VKzKdRwD+Y0JeU/byQ==" spinCount="100000" sheet="1" objects="1" scenarios="1"/>
  <mergeCells count="4">
    <mergeCell ref="N14:O14"/>
    <mergeCell ref="C14:D14"/>
    <mergeCell ref="E14:G14"/>
    <mergeCell ref="I14:L14"/>
  </mergeCells>
  <hyperlinks>
    <hyperlink ref="A1" location="Forklaring!A1" display="Tilbake til forklaring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78"/>
  <sheetViews>
    <sheetView showGridLines="0" showZeros="0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8" sqref="D8"/>
    </sheetView>
  </sheetViews>
  <sheetFormatPr baseColWidth="10" defaultRowHeight="12.75" x14ac:dyDescent="0.2"/>
  <cols>
    <col min="1" max="1" width="1.7109375" style="5" customWidth="1"/>
    <col min="2" max="2" width="57.140625" style="5" customWidth="1"/>
    <col min="3" max="3" width="16.85546875" style="10" customWidth="1"/>
    <col min="4" max="4" width="27.42578125" style="10" customWidth="1"/>
    <col min="5" max="19" width="25.7109375" style="10" customWidth="1"/>
    <col min="20" max="16384" width="11.42578125" style="5"/>
  </cols>
  <sheetData>
    <row r="2" spans="1:19" ht="13.5" thickBot="1" x14ac:dyDescent="0.25"/>
    <row r="3" spans="1:19" ht="16.5" thickBot="1" x14ac:dyDescent="0.3">
      <c r="B3" s="33" t="s">
        <v>9</v>
      </c>
      <c r="C3" s="198" t="e">
        <f>VLOOKUP(B3,[0]!Destinasjoner,2,FALSE)&amp;" overnattingsdøgn"</f>
        <v>#REF!</v>
      </c>
      <c r="D3" s="199"/>
    </row>
    <row r="4" spans="1:19" ht="13.5" thickBot="1" x14ac:dyDescent="0.25"/>
    <row r="5" spans="1:19" s="13" customFormat="1" ht="15.75" customHeight="1" x14ac:dyDescent="0.2">
      <c r="A5" s="16"/>
      <c r="B5" s="200" t="e">
        <f>+#REF!</f>
        <v>#REF!</v>
      </c>
      <c r="C5" s="201"/>
      <c r="D5" s="66" t="s">
        <v>22</v>
      </c>
      <c r="E5" s="66" t="s">
        <v>22</v>
      </c>
      <c r="F5" s="66" t="s">
        <v>22</v>
      </c>
      <c r="G5" s="66" t="s">
        <v>22</v>
      </c>
      <c r="H5" s="66" t="s">
        <v>22</v>
      </c>
      <c r="I5" s="66" t="s">
        <v>22</v>
      </c>
      <c r="J5" s="66" t="s">
        <v>22</v>
      </c>
      <c r="K5" s="66" t="s">
        <v>22</v>
      </c>
      <c r="L5" s="66" t="s">
        <v>22</v>
      </c>
      <c r="M5" s="66" t="s">
        <v>22</v>
      </c>
      <c r="N5" s="66" t="s">
        <v>22</v>
      </c>
      <c r="O5" s="66" t="s">
        <v>22</v>
      </c>
      <c r="P5" s="66" t="s">
        <v>22</v>
      </c>
      <c r="Q5" s="66" t="s">
        <v>22</v>
      </c>
      <c r="R5" s="66" t="s">
        <v>22</v>
      </c>
      <c r="S5" s="66" t="s">
        <v>22</v>
      </c>
    </row>
    <row r="6" spans="1:19" s="14" customFormat="1" ht="15.75" thickBot="1" x14ac:dyDescent="0.3">
      <c r="A6" s="2"/>
      <c r="B6" s="202"/>
      <c r="C6" s="203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s="22" customFormat="1" ht="38.25" x14ac:dyDescent="0.2">
      <c r="B7" s="204" t="s">
        <v>66</v>
      </c>
      <c r="C7" s="205"/>
      <c r="D7" s="65" t="s">
        <v>73</v>
      </c>
      <c r="E7" s="65" t="s">
        <v>73</v>
      </c>
      <c r="F7" s="65" t="s">
        <v>73</v>
      </c>
      <c r="G7" s="65" t="s">
        <v>73</v>
      </c>
      <c r="H7" s="65" t="s">
        <v>73</v>
      </c>
      <c r="I7" s="65" t="s">
        <v>73</v>
      </c>
      <c r="J7" s="65" t="s">
        <v>73</v>
      </c>
      <c r="K7" s="65" t="s">
        <v>73</v>
      </c>
      <c r="L7" s="65" t="s">
        <v>73</v>
      </c>
      <c r="M7" s="65" t="s">
        <v>73</v>
      </c>
      <c r="N7" s="65" t="s">
        <v>73</v>
      </c>
      <c r="O7" s="65" t="s">
        <v>73</v>
      </c>
      <c r="P7" s="65" t="s">
        <v>73</v>
      </c>
      <c r="Q7" s="65" t="s">
        <v>73</v>
      </c>
      <c r="R7" s="65" t="s">
        <v>73</v>
      </c>
      <c r="S7" s="65" t="s">
        <v>73</v>
      </c>
    </row>
    <row r="8" spans="1:19" s="14" customFormat="1" ht="15" x14ac:dyDescent="0.25">
      <c r="A8" s="2"/>
      <c r="B8" s="206" t="s">
        <v>67</v>
      </c>
      <c r="C8" s="207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s="14" customFormat="1" ht="15" x14ac:dyDescent="0.25">
      <c r="A9" s="2"/>
      <c r="B9" s="206" t="s">
        <v>68</v>
      </c>
      <c r="C9" s="207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 s="14" customFormat="1" ht="15.75" thickBot="1" x14ac:dyDescent="0.3">
      <c r="A10" s="2"/>
      <c r="B10" s="208" t="s">
        <v>69</v>
      </c>
      <c r="C10" s="209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19" s="12" customFormat="1" ht="24" thickBot="1" x14ac:dyDescent="0.25">
      <c r="A11"/>
      <c r="B11" s="194" t="str">
        <f>"Overnatting - "&amp;'Liste og vekting'!C10*100&amp;"%"</f>
        <v>Overnatting - 75%</v>
      </c>
      <c r="C11" s="195"/>
      <c r="D11" s="68">
        <f t="shared" ref="D11:S11" si="0">+D6</f>
        <v>0</v>
      </c>
      <c r="E11" s="68">
        <f t="shared" si="0"/>
        <v>0</v>
      </c>
      <c r="F11" s="68">
        <f t="shared" si="0"/>
        <v>0</v>
      </c>
      <c r="G11" s="68">
        <f t="shared" si="0"/>
        <v>0</v>
      </c>
      <c r="H11" s="68">
        <f t="shared" si="0"/>
        <v>0</v>
      </c>
      <c r="I11" s="68">
        <f t="shared" si="0"/>
        <v>0</v>
      </c>
      <c r="J11" s="68">
        <f t="shared" si="0"/>
        <v>0</v>
      </c>
      <c r="K11" s="68">
        <f t="shared" si="0"/>
        <v>0</v>
      </c>
      <c r="L11" s="68">
        <f t="shared" si="0"/>
        <v>0</v>
      </c>
      <c r="M11" s="68">
        <f t="shared" si="0"/>
        <v>0</v>
      </c>
      <c r="N11" s="68">
        <f t="shared" si="0"/>
        <v>0</v>
      </c>
      <c r="O11" s="68">
        <f t="shared" si="0"/>
        <v>0</v>
      </c>
      <c r="P11" s="68">
        <f t="shared" si="0"/>
        <v>0</v>
      </c>
      <c r="Q11" s="68">
        <f t="shared" si="0"/>
        <v>0</v>
      </c>
      <c r="R11" s="68">
        <f t="shared" si="0"/>
        <v>0</v>
      </c>
      <c r="S11" s="68">
        <f t="shared" si="0"/>
        <v>0</v>
      </c>
    </row>
    <row r="12" spans="1:19" s="22" customFormat="1" ht="18" x14ac:dyDescent="0.2">
      <c r="B12" s="41" t="str">
        <f>"Pris "&amp;"- "&amp;'Liste og vekting'!D11*100&amp;"%"</f>
        <v>Pris - 60%</v>
      </c>
      <c r="C12" s="47" t="s">
        <v>87</v>
      </c>
      <c r="D12" s="40" t="s">
        <v>33</v>
      </c>
      <c r="E12" s="40" t="s">
        <v>33</v>
      </c>
      <c r="F12" s="40" t="s">
        <v>33</v>
      </c>
      <c r="G12" s="40" t="s">
        <v>33</v>
      </c>
      <c r="H12" s="40" t="s">
        <v>33</v>
      </c>
      <c r="I12" s="40" t="s">
        <v>33</v>
      </c>
      <c r="J12" s="40" t="s">
        <v>33</v>
      </c>
      <c r="K12" s="40" t="s">
        <v>33</v>
      </c>
      <c r="L12" s="40" t="s">
        <v>33</v>
      </c>
      <c r="M12" s="40" t="s">
        <v>33</v>
      </c>
      <c r="N12" s="40" t="s">
        <v>33</v>
      </c>
      <c r="O12" s="40" t="s">
        <v>33</v>
      </c>
      <c r="P12" s="40" t="s">
        <v>33</v>
      </c>
      <c r="Q12" s="40" t="s">
        <v>33</v>
      </c>
      <c r="R12" s="40" t="s">
        <v>33</v>
      </c>
      <c r="S12" s="40" t="s">
        <v>33</v>
      </c>
    </row>
    <row r="13" spans="1:19" s="22" customFormat="1" x14ac:dyDescent="0.2">
      <c r="A13" s="24"/>
      <c r="B13" s="3" t="str">
        <f>"Pris tirsdag og onsdag "&amp;"(Vektes med "&amp;'Liste og vekting'!E12*100&amp;"%)"</f>
        <v>Pris tirsdag og onsdag (Vektes med 60%)</v>
      </c>
      <c r="C13" s="105">
        <f>IF(SUM(D13:S13)&gt;0,AVERAGE(D13:S13),0)</f>
        <v>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spans="1:19" s="22" customFormat="1" x14ac:dyDescent="0.2">
      <c r="A14" s="25"/>
      <c r="B14" s="4" t="str">
        <f>"Pris øvrige dager "&amp;"(Vektes med "&amp;'Liste og vekting'!E13*100&amp;"%)"</f>
        <v>Pris øvrige dager (Vektes med 40%)</v>
      </c>
      <c r="C14" s="105">
        <f>IF(SUM(D14:S14)&gt;0,AVERAGE(D14:S14),0)</f>
        <v>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s="22" customFormat="1" x14ac:dyDescent="0.2">
      <c r="A15" s="25"/>
      <c r="B15" s="38" t="s">
        <v>99</v>
      </c>
      <c r="C15" s="105">
        <f>IF(SUM(D15:S15)&gt;0,AVERAGE(D15:S15)*20,0)</f>
        <v>0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1:19" s="22" customFormat="1" x14ac:dyDescent="0.2">
      <c r="A16" s="25"/>
      <c r="B16" s="38" t="s">
        <v>89</v>
      </c>
      <c r="C16" s="107" t="str">
        <f>IF(((C13*0.6)+(C14*0.4)+C15)=0,"  ",IF(ISERROR((C13*0.6)+(C14*0.4)+C15),0,((C13*0.6)+(C14*0.4)+C15)))</f>
        <v xml:space="preserve">  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22" customFormat="1" ht="25.5" x14ac:dyDescent="0.2">
      <c r="A17" s="25"/>
      <c r="B17" s="23" t="str">
        <f>"Servicegrad og kapasitet "&amp;"- "&amp;'Liste og vekting'!D16*100&amp;"%"</f>
        <v>Servicegrad og kapasitet - 20%</v>
      </c>
      <c r="C17" s="47" t="s">
        <v>88</v>
      </c>
      <c r="D17" s="31" t="str">
        <f t="shared" ref="D17:S17" si="1">"Oppgi antall rom
"&amp;D11</f>
        <v>Oppgi antall rom
0</v>
      </c>
      <c r="E17" s="31" t="str">
        <f t="shared" si="1"/>
        <v>Oppgi antall rom
0</v>
      </c>
      <c r="F17" s="31" t="str">
        <f t="shared" si="1"/>
        <v>Oppgi antall rom
0</v>
      </c>
      <c r="G17" s="31" t="str">
        <f t="shared" si="1"/>
        <v>Oppgi antall rom
0</v>
      </c>
      <c r="H17" s="31" t="str">
        <f t="shared" si="1"/>
        <v>Oppgi antall rom
0</v>
      </c>
      <c r="I17" s="31" t="str">
        <f t="shared" si="1"/>
        <v>Oppgi antall rom
0</v>
      </c>
      <c r="J17" s="31" t="str">
        <f t="shared" si="1"/>
        <v>Oppgi antall rom
0</v>
      </c>
      <c r="K17" s="31" t="str">
        <f t="shared" si="1"/>
        <v>Oppgi antall rom
0</v>
      </c>
      <c r="L17" s="31" t="str">
        <f t="shared" si="1"/>
        <v>Oppgi antall rom
0</v>
      </c>
      <c r="M17" s="31" t="str">
        <f t="shared" si="1"/>
        <v>Oppgi antall rom
0</v>
      </c>
      <c r="N17" s="31" t="str">
        <f t="shared" si="1"/>
        <v>Oppgi antall rom
0</v>
      </c>
      <c r="O17" s="31" t="str">
        <f t="shared" si="1"/>
        <v>Oppgi antall rom
0</v>
      </c>
      <c r="P17" s="31" t="str">
        <f t="shared" si="1"/>
        <v>Oppgi antall rom
0</v>
      </c>
      <c r="Q17" s="31" t="str">
        <f t="shared" si="1"/>
        <v>Oppgi antall rom
0</v>
      </c>
      <c r="R17" s="31" t="str">
        <f t="shared" si="1"/>
        <v>Oppgi antall rom
0</v>
      </c>
      <c r="S17" s="31" t="str">
        <f t="shared" si="1"/>
        <v>Oppgi antall rom
0</v>
      </c>
    </row>
    <row r="18" spans="1:19" s="22" customFormat="1" x14ac:dyDescent="0.2">
      <c r="A18" s="25"/>
      <c r="B18" s="15" t="s">
        <v>62</v>
      </c>
      <c r="C18" s="29">
        <f>SUM(D18:S18)</f>
        <v>0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1:19" s="22" customFormat="1" x14ac:dyDescent="0.2">
      <c r="A19" s="25"/>
      <c r="B19" s="15" t="s">
        <v>63</v>
      </c>
      <c r="C19" s="43">
        <f>SUM(D19:S19)</f>
        <v>0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1:19" s="22" customFormat="1" x14ac:dyDescent="0.2">
      <c r="A20" s="25"/>
      <c r="B20" s="15" t="s">
        <v>64</v>
      </c>
      <c r="C20" s="43">
        <f>SUM(D20:S20)</f>
        <v>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1:19" s="22" customFormat="1" ht="13.5" thickBot="1" x14ac:dyDescent="0.25">
      <c r="A21" s="25"/>
      <c r="B21" s="15" t="s">
        <v>65</v>
      </c>
      <c r="C21" s="43">
        <f>SUM(D21:S21)</f>
        <v>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1:19" s="22" customFormat="1" x14ac:dyDescent="0.2">
      <c r="A22" s="25"/>
      <c r="B22" s="20" t="s">
        <v>7</v>
      </c>
      <c r="C22" s="34" t="s">
        <v>97</v>
      </c>
      <c r="D22" s="26" t="s">
        <v>34</v>
      </c>
      <c r="E22" s="26" t="s">
        <v>34</v>
      </c>
      <c r="F22" s="26" t="s">
        <v>34</v>
      </c>
      <c r="G22" s="26" t="s">
        <v>34</v>
      </c>
      <c r="H22" s="26" t="s">
        <v>34</v>
      </c>
      <c r="I22" s="26" t="s">
        <v>34</v>
      </c>
      <c r="J22" s="26" t="s">
        <v>34</v>
      </c>
      <c r="K22" s="26" t="s">
        <v>34</v>
      </c>
      <c r="L22" s="26" t="s">
        <v>34</v>
      </c>
      <c r="M22" s="26" t="s">
        <v>34</v>
      </c>
      <c r="N22" s="26" t="s">
        <v>34</v>
      </c>
      <c r="O22" s="26" t="s">
        <v>34</v>
      </c>
      <c r="P22" s="26" t="s">
        <v>34</v>
      </c>
      <c r="Q22" s="26" t="s">
        <v>34</v>
      </c>
      <c r="R22" s="26" t="s">
        <v>34</v>
      </c>
      <c r="S22" s="26" t="s">
        <v>34</v>
      </c>
    </row>
    <row r="23" spans="1:19" s="22" customFormat="1" x14ac:dyDescent="0.2">
      <c r="A23" s="25"/>
      <c r="B23" s="17" t="s">
        <v>2</v>
      </c>
      <c r="C23" s="63">
        <f>IF(ISERROR(COUNTIF(D23:S23,"Ja")/COUNTA(D23:S23)),0,(COUNTIF(D23:S23,"Ja")/COUNTA(D23:S23)))</f>
        <v>0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1:19" s="22" customFormat="1" x14ac:dyDescent="0.2">
      <c r="A24" s="25"/>
      <c r="B24" s="17" t="s">
        <v>3</v>
      </c>
      <c r="C24" s="63">
        <f t="shared" ref="C24:C33" si="2">IF(ISERROR(COUNTIF(D24:S24,"Ja")/COUNTA(D24:S24)),0,(COUNTIF(D24:S24,"Ja")/COUNTA(D24:S24)))</f>
        <v>0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s="22" customFormat="1" x14ac:dyDescent="0.2">
      <c r="A25" s="25"/>
      <c r="B25" s="17" t="s">
        <v>4</v>
      </c>
      <c r="C25" s="63">
        <f t="shared" si="2"/>
        <v>0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</row>
    <row r="26" spans="1:19" s="22" customFormat="1" x14ac:dyDescent="0.2">
      <c r="A26" s="25"/>
      <c r="B26" s="17" t="s">
        <v>5</v>
      </c>
      <c r="C26" s="63">
        <f t="shared" si="2"/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</row>
    <row r="27" spans="1:19" s="22" customFormat="1" x14ac:dyDescent="0.2">
      <c r="A27" s="25"/>
      <c r="B27" s="17" t="s">
        <v>6</v>
      </c>
      <c r="C27" s="63">
        <f t="shared" si="2"/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1:19" s="22" customFormat="1" x14ac:dyDescent="0.2">
      <c r="A28" s="25"/>
      <c r="B28" s="27" t="s">
        <v>32</v>
      </c>
      <c r="C28" s="63">
        <f t="shared" si="2"/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1:19" s="22" customFormat="1" ht="13.5" thickBot="1" x14ac:dyDescent="0.25">
      <c r="A29" s="25"/>
      <c r="B29" s="18" t="s">
        <v>16</v>
      </c>
      <c r="C29" s="63">
        <f t="shared" si="2"/>
        <v>0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19" s="22" customFormat="1" x14ac:dyDescent="0.2">
      <c r="A30" s="25"/>
      <c r="B30" s="20" t="s">
        <v>17</v>
      </c>
      <c r="C30" s="34" t="s">
        <v>97</v>
      </c>
      <c r="D30" s="26" t="s">
        <v>34</v>
      </c>
      <c r="E30" s="26" t="s">
        <v>34</v>
      </c>
      <c r="F30" s="26" t="s">
        <v>34</v>
      </c>
      <c r="G30" s="26" t="s">
        <v>34</v>
      </c>
      <c r="H30" s="26" t="s">
        <v>34</v>
      </c>
      <c r="I30" s="26" t="s">
        <v>34</v>
      </c>
      <c r="J30" s="26" t="s">
        <v>34</v>
      </c>
      <c r="K30" s="26" t="s">
        <v>34</v>
      </c>
      <c r="L30" s="26" t="s">
        <v>34</v>
      </c>
      <c r="M30" s="26" t="s">
        <v>34</v>
      </c>
      <c r="N30" s="26" t="s">
        <v>34</v>
      </c>
      <c r="O30" s="26" t="s">
        <v>34</v>
      </c>
      <c r="P30" s="26" t="s">
        <v>34</v>
      </c>
      <c r="Q30" s="26" t="s">
        <v>34</v>
      </c>
      <c r="R30" s="26" t="s">
        <v>34</v>
      </c>
      <c r="S30" s="26" t="s">
        <v>34</v>
      </c>
    </row>
    <row r="31" spans="1:19" s="22" customFormat="1" x14ac:dyDescent="0.2">
      <c r="A31" s="25"/>
      <c r="B31" s="17" t="s">
        <v>20</v>
      </c>
      <c r="C31" s="63">
        <f t="shared" si="2"/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</row>
    <row r="32" spans="1:19" s="22" customFormat="1" x14ac:dyDescent="0.2">
      <c r="A32" s="25"/>
      <c r="B32" s="17" t="s">
        <v>19</v>
      </c>
      <c r="C32" s="63">
        <f t="shared" si="2"/>
        <v>0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1:19" s="22" customFormat="1" ht="13.5" thickBot="1" x14ac:dyDescent="0.25">
      <c r="A33" s="25"/>
      <c r="B33" s="28" t="s">
        <v>18</v>
      </c>
      <c r="C33" s="63">
        <f t="shared" si="2"/>
        <v>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1:19" s="22" customFormat="1" ht="18.75" thickBot="1" x14ac:dyDescent="0.25">
      <c r="A34" s="25"/>
      <c r="B34" s="23" t="str">
        <f>"Miljø "&amp;"- "&amp;'Liste og vekting'!D33*100&amp;"%"</f>
        <v>Miljø - 20%</v>
      </c>
      <c r="C34" s="35"/>
      <c r="D34" s="68">
        <f t="shared" ref="D34:S34" si="3">+D6</f>
        <v>0</v>
      </c>
      <c r="E34" s="68">
        <f t="shared" si="3"/>
        <v>0</v>
      </c>
      <c r="F34" s="68">
        <f t="shared" si="3"/>
        <v>0</v>
      </c>
      <c r="G34" s="68">
        <f t="shared" si="3"/>
        <v>0</v>
      </c>
      <c r="H34" s="68">
        <f t="shared" si="3"/>
        <v>0</v>
      </c>
      <c r="I34" s="68">
        <f t="shared" si="3"/>
        <v>0</v>
      </c>
      <c r="J34" s="68">
        <f t="shared" si="3"/>
        <v>0</v>
      </c>
      <c r="K34" s="68">
        <f t="shared" si="3"/>
        <v>0</v>
      </c>
      <c r="L34" s="68">
        <f t="shared" si="3"/>
        <v>0</v>
      </c>
      <c r="M34" s="68">
        <f t="shared" si="3"/>
        <v>0</v>
      </c>
      <c r="N34" s="68">
        <f t="shared" si="3"/>
        <v>0</v>
      </c>
      <c r="O34" s="68">
        <f t="shared" si="3"/>
        <v>0</v>
      </c>
      <c r="P34" s="68">
        <f t="shared" si="3"/>
        <v>0</v>
      </c>
      <c r="Q34" s="68">
        <f t="shared" si="3"/>
        <v>0</v>
      </c>
      <c r="R34" s="68">
        <f t="shared" si="3"/>
        <v>0</v>
      </c>
      <c r="S34" s="68">
        <f t="shared" si="3"/>
        <v>0</v>
      </c>
    </row>
    <row r="35" spans="1:19" s="22" customFormat="1" x14ac:dyDescent="0.2">
      <c r="A35" s="25"/>
      <c r="B35" s="32" t="s">
        <v>74</v>
      </c>
      <c r="C35" s="34" t="s">
        <v>97</v>
      </c>
      <c r="D35" s="26" t="s">
        <v>34</v>
      </c>
      <c r="E35" s="26" t="s">
        <v>34</v>
      </c>
      <c r="F35" s="26" t="s">
        <v>34</v>
      </c>
      <c r="G35" s="26" t="s">
        <v>34</v>
      </c>
      <c r="H35" s="26" t="s">
        <v>34</v>
      </c>
      <c r="I35" s="26" t="s">
        <v>34</v>
      </c>
      <c r="J35" s="26" t="s">
        <v>34</v>
      </c>
      <c r="K35" s="26" t="s">
        <v>34</v>
      </c>
      <c r="L35" s="26" t="s">
        <v>34</v>
      </c>
      <c r="M35" s="26" t="s">
        <v>34</v>
      </c>
      <c r="N35" s="26" t="s">
        <v>34</v>
      </c>
      <c r="O35" s="26" t="s">
        <v>34</v>
      </c>
      <c r="P35" s="26" t="s">
        <v>34</v>
      </c>
      <c r="Q35" s="26" t="s">
        <v>34</v>
      </c>
      <c r="R35" s="26" t="s">
        <v>34</v>
      </c>
      <c r="S35" s="26" t="s">
        <v>34</v>
      </c>
    </row>
    <row r="36" spans="1:19" s="22" customFormat="1" ht="25.5" x14ac:dyDescent="0.2">
      <c r="A36" s="25"/>
      <c r="B36" s="108" t="s">
        <v>39</v>
      </c>
      <c r="C36" s="63">
        <f>IF(ISERROR(COUNTIF(D36:S36,"Ja")/COUNTA(D36:S36)),0,(COUNTIF(D36:S36,"Ja")/COUNTA(D36:S36)))</f>
        <v>0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s="22" customFormat="1" ht="25.5" x14ac:dyDescent="0.2">
      <c r="A37" s="25"/>
      <c r="B37" s="108" t="s">
        <v>40</v>
      </c>
      <c r="C37" s="63">
        <f>IF(ISERROR(COUNTIF(D37:S37,"Ja")/COUNTA(D37:S37)),0,(COUNTIF(D37:S37,"Ja")/COUNTA(D37:S37)))</f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s="22" customFormat="1" ht="25.5" x14ac:dyDescent="0.2">
      <c r="A38" s="25"/>
      <c r="B38" s="108" t="s">
        <v>38</v>
      </c>
      <c r="C38" s="63">
        <f>IF(ISERROR(COUNTIF(D38:S38,"Ja")/COUNTA(D38:S38)),0,(COUNTIF(D38:S38,"Ja")/COUNTA(D38:S38)))</f>
        <v>0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1:19" s="22" customFormat="1" ht="26.25" thickBot="1" x14ac:dyDescent="0.25">
      <c r="A39" s="25"/>
      <c r="B39" s="108" t="s">
        <v>41</v>
      </c>
      <c r="C39" s="63">
        <f>IF(ISERROR(COUNTIF(D39:S39,"Ja")/COUNTA(D39:S39)),0,(COUNTIF(D39:S39,"Ja")/COUNTA(D39:S39)))</f>
        <v>0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1:19" s="22" customFormat="1" x14ac:dyDescent="0.2">
      <c r="A40" s="25"/>
      <c r="B40" s="32" t="s">
        <v>77</v>
      </c>
      <c r="C40" s="34" t="s">
        <v>97</v>
      </c>
      <c r="D40" s="26" t="s">
        <v>34</v>
      </c>
      <c r="E40" s="26" t="s">
        <v>34</v>
      </c>
      <c r="F40" s="26" t="s">
        <v>34</v>
      </c>
      <c r="G40" s="26" t="s">
        <v>34</v>
      </c>
      <c r="H40" s="26" t="s">
        <v>34</v>
      </c>
      <c r="I40" s="26" t="s">
        <v>34</v>
      </c>
      <c r="J40" s="26" t="s">
        <v>34</v>
      </c>
      <c r="K40" s="26" t="s">
        <v>34</v>
      </c>
      <c r="L40" s="26" t="s">
        <v>34</v>
      </c>
      <c r="M40" s="26" t="s">
        <v>34</v>
      </c>
      <c r="N40" s="26" t="s">
        <v>34</v>
      </c>
      <c r="O40" s="26" t="s">
        <v>34</v>
      </c>
      <c r="P40" s="26" t="s">
        <v>34</v>
      </c>
      <c r="Q40" s="26" t="s">
        <v>34</v>
      </c>
      <c r="R40" s="26" t="s">
        <v>34</v>
      </c>
      <c r="S40" s="26" t="s">
        <v>34</v>
      </c>
    </row>
    <row r="41" spans="1:19" s="22" customFormat="1" x14ac:dyDescent="0.2">
      <c r="A41" s="25"/>
      <c r="B41" s="108" t="s">
        <v>42</v>
      </c>
      <c r="C41" s="63">
        <f>IF(ISERROR(COUNTIF(D41:S41,"Ja")/COUNTA(D41:S41)),0,(COUNTIF(D41:S41,"Ja")/COUNTA(D41:S41)))</f>
        <v>0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1:19" s="22" customFormat="1" x14ac:dyDescent="0.2">
      <c r="A42" s="25"/>
      <c r="B42" s="108" t="s">
        <v>43</v>
      </c>
      <c r="C42" s="63">
        <f>IF(ISERROR(COUNTIF(D42:S42,"Ja")/COUNTA(D42:S42)),0,(COUNTIF(D42:S42,"Ja")/COUNTA(D42:S42)))</f>
        <v>0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s="22" customFormat="1" ht="13.5" thickBot="1" x14ac:dyDescent="0.25">
      <c r="A43" s="25"/>
      <c r="B43" s="108" t="s">
        <v>44</v>
      </c>
      <c r="C43" s="63">
        <f>IF(ISERROR(COUNTIF(D43:S43,"Ja")/COUNTA(D43:S43)),0,(COUNTIF(D43:S43,"Ja")/COUNTA(D43:S43)))</f>
        <v>0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s="22" customFormat="1" x14ac:dyDescent="0.2">
      <c r="A44" s="25"/>
      <c r="B44" s="32" t="s">
        <v>75</v>
      </c>
      <c r="C44" s="34" t="s">
        <v>97</v>
      </c>
      <c r="D44" s="26" t="s">
        <v>34</v>
      </c>
      <c r="E44" s="26" t="s">
        <v>34</v>
      </c>
      <c r="F44" s="26" t="s">
        <v>34</v>
      </c>
      <c r="G44" s="26" t="s">
        <v>34</v>
      </c>
      <c r="H44" s="26" t="s">
        <v>34</v>
      </c>
      <c r="I44" s="26" t="s">
        <v>34</v>
      </c>
      <c r="J44" s="26" t="s">
        <v>34</v>
      </c>
      <c r="K44" s="26" t="s">
        <v>34</v>
      </c>
      <c r="L44" s="26" t="s">
        <v>34</v>
      </c>
      <c r="M44" s="26" t="s">
        <v>34</v>
      </c>
      <c r="N44" s="26" t="s">
        <v>34</v>
      </c>
      <c r="O44" s="26" t="s">
        <v>34</v>
      </c>
      <c r="P44" s="26" t="s">
        <v>34</v>
      </c>
      <c r="Q44" s="26" t="s">
        <v>34</v>
      </c>
      <c r="R44" s="26" t="s">
        <v>34</v>
      </c>
      <c r="S44" s="26" t="s">
        <v>34</v>
      </c>
    </row>
    <row r="45" spans="1:19" s="22" customFormat="1" x14ac:dyDescent="0.2">
      <c r="A45" s="25"/>
      <c r="B45" s="108" t="s">
        <v>45</v>
      </c>
      <c r="C45" s="63">
        <f>IF(ISERROR(COUNTIF(D45:S45,"Ja")/COUNTA(D45:S45)),0,(COUNTIF(D45:S45,"Ja")/COUNTA(D45:S45)))</f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s="22" customFormat="1" x14ac:dyDescent="0.2">
      <c r="A46" s="25"/>
      <c r="B46" s="108" t="s">
        <v>46</v>
      </c>
      <c r="C46" s="63">
        <f>IF(ISERROR(COUNTIF(D46:S46,"Ja")/COUNTA(D46:S46)),0,(COUNTIF(D46:S46,"Ja")/COUNTA(D46:S46)))</f>
        <v>0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s="22" customFormat="1" ht="25.5" x14ac:dyDescent="0.2">
      <c r="A47" s="25"/>
      <c r="B47" s="108" t="s">
        <v>47</v>
      </c>
      <c r="C47" s="63">
        <f>IF(ISERROR(COUNTIF(D47:S47,"Ja")/COUNTA(D47:S47)),0,(COUNTIF(D47:S47,"Ja")/COUNTA(D47:S47)))</f>
        <v>0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s="22" customFormat="1" ht="26.25" thickBot="1" x14ac:dyDescent="0.25">
      <c r="A48" s="25"/>
      <c r="B48" s="108" t="s">
        <v>48</v>
      </c>
      <c r="C48" s="63">
        <f>IF(ISERROR(COUNTIF(D48:S48,"Ja")/COUNTA(D48:S48)),0,(COUNTIF(D48:S48,"Ja")/COUNTA(D48:S48)))</f>
        <v>0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19" s="22" customFormat="1" x14ac:dyDescent="0.2">
      <c r="A49" s="25"/>
      <c r="B49" s="32" t="s">
        <v>76</v>
      </c>
      <c r="C49" s="34" t="s">
        <v>97</v>
      </c>
      <c r="D49" s="26" t="s">
        <v>34</v>
      </c>
      <c r="E49" s="26" t="s">
        <v>34</v>
      </c>
      <c r="F49" s="26" t="s">
        <v>34</v>
      </c>
      <c r="G49" s="26" t="s">
        <v>34</v>
      </c>
      <c r="H49" s="26" t="s">
        <v>34</v>
      </c>
      <c r="I49" s="26" t="s">
        <v>34</v>
      </c>
      <c r="J49" s="26" t="s">
        <v>34</v>
      </c>
      <c r="K49" s="26" t="s">
        <v>34</v>
      </c>
      <c r="L49" s="26" t="s">
        <v>34</v>
      </c>
      <c r="M49" s="26" t="s">
        <v>34</v>
      </c>
      <c r="N49" s="26" t="s">
        <v>34</v>
      </c>
      <c r="O49" s="26" t="s">
        <v>34</v>
      </c>
      <c r="P49" s="26" t="s">
        <v>34</v>
      </c>
      <c r="Q49" s="26" t="s">
        <v>34</v>
      </c>
      <c r="R49" s="26" t="s">
        <v>34</v>
      </c>
      <c r="S49" s="26" t="s">
        <v>34</v>
      </c>
    </row>
    <row r="50" spans="1:19" s="22" customFormat="1" x14ac:dyDescent="0.2">
      <c r="A50" s="25"/>
      <c r="B50" s="108" t="s">
        <v>49</v>
      </c>
      <c r="C50" s="63">
        <f t="shared" ref="C50:C55" si="4">IF(ISERROR(COUNTIF(D50:S50,"Ja")/COUNTA(D50:S50)),0,(COUNTIF(D50:S50,"Ja")/COUNTA(D50:S50)))</f>
        <v>0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1:19" s="22" customFormat="1" x14ac:dyDescent="0.2">
      <c r="A51" s="25"/>
      <c r="B51" s="108" t="s">
        <v>50</v>
      </c>
      <c r="C51" s="63">
        <f t="shared" si="4"/>
        <v>0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1:19" s="22" customFormat="1" x14ac:dyDescent="0.2">
      <c r="A52" s="25"/>
      <c r="B52" s="108" t="s">
        <v>51</v>
      </c>
      <c r="C52" s="63">
        <f t="shared" si="4"/>
        <v>0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1:19" s="22" customFormat="1" x14ac:dyDescent="0.2">
      <c r="A53" s="25"/>
      <c r="B53" s="108" t="s">
        <v>52</v>
      </c>
      <c r="C53" s="63">
        <f t="shared" si="4"/>
        <v>0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1:19" s="22" customFormat="1" ht="25.5" x14ac:dyDescent="0.2">
      <c r="A54" s="25"/>
      <c r="B54" s="108" t="s">
        <v>53</v>
      </c>
      <c r="C54" s="63">
        <f t="shared" si="4"/>
        <v>0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1:19" s="22" customFormat="1" ht="13.5" thickBot="1" x14ac:dyDescent="0.25">
      <c r="A55" s="25"/>
      <c r="B55" s="108" t="s">
        <v>54</v>
      </c>
      <c r="C55" s="63">
        <f t="shared" si="4"/>
        <v>0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1:19" s="22" customFormat="1" x14ac:dyDescent="0.2">
      <c r="A56" s="25"/>
      <c r="B56" s="32" t="s">
        <v>78</v>
      </c>
      <c r="C56" s="34" t="s">
        <v>97</v>
      </c>
      <c r="D56" s="26" t="s">
        <v>34</v>
      </c>
      <c r="E56" s="26" t="s">
        <v>34</v>
      </c>
      <c r="F56" s="26" t="s">
        <v>34</v>
      </c>
      <c r="G56" s="26" t="s">
        <v>34</v>
      </c>
      <c r="H56" s="26" t="s">
        <v>34</v>
      </c>
      <c r="I56" s="26" t="s">
        <v>34</v>
      </c>
      <c r="J56" s="26" t="s">
        <v>34</v>
      </c>
      <c r="K56" s="26" t="s">
        <v>34</v>
      </c>
      <c r="L56" s="26" t="s">
        <v>34</v>
      </c>
      <c r="M56" s="26" t="s">
        <v>34</v>
      </c>
      <c r="N56" s="26" t="s">
        <v>34</v>
      </c>
      <c r="O56" s="26" t="s">
        <v>34</v>
      </c>
      <c r="P56" s="26" t="s">
        <v>34</v>
      </c>
      <c r="Q56" s="26" t="s">
        <v>34</v>
      </c>
      <c r="R56" s="26" t="s">
        <v>34</v>
      </c>
      <c r="S56" s="26" t="s">
        <v>34</v>
      </c>
    </row>
    <row r="57" spans="1:19" s="22" customFormat="1" ht="25.5" x14ac:dyDescent="0.2">
      <c r="A57" s="25"/>
      <c r="B57" s="108" t="s">
        <v>55</v>
      </c>
      <c r="C57" s="63">
        <f>IF(ISERROR(COUNTIF(D57:S57,"Ja")/COUNTA(D57:S57)),0,(COUNTIF(D57:S57,"Ja")/COUNTA(D57:S57)))</f>
        <v>0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1:19" s="22" customFormat="1" x14ac:dyDescent="0.2">
      <c r="A58" s="25"/>
      <c r="B58" s="108" t="s">
        <v>56</v>
      </c>
      <c r="C58" s="63">
        <f>IF(ISERROR(COUNTIF(D58:S58,"Ja")/COUNTA(D58:S58)),0,(COUNTIF(D58:S58,"Ja")/COUNTA(D58:S58)))</f>
        <v>0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1:19" s="22" customFormat="1" ht="26.25" thickBot="1" x14ac:dyDescent="0.25">
      <c r="A59" s="25"/>
      <c r="B59" s="108" t="s">
        <v>57</v>
      </c>
      <c r="C59" s="63">
        <f>IF(ISERROR(COUNTIF(D59:S59,"Ja")/COUNTA(D59:S59)),0,(COUNTIF(D59:S59,"Ja")/COUNTA(D59:S59)))</f>
        <v>0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1:19" s="22" customFormat="1" x14ac:dyDescent="0.2">
      <c r="A60" s="25"/>
      <c r="B60" s="32" t="s">
        <v>79</v>
      </c>
      <c r="C60" s="34" t="s">
        <v>97</v>
      </c>
      <c r="D60" s="26" t="s">
        <v>34</v>
      </c>
      <c r="E60" s="26" t="s">
        <v>34</v>
      </c>
      <c r="F60" s="26" t="s">
        <v>34</v>
      </c>
      <c r="G60" s="26" t="s">
        <v>34</v>
      </c>
      <c r="H60" s="26" t="s">
        <v>34</v>
      </c>
      <c r="I60" s="26" t="s">
        <v>34</v>
      </c>
      <c r="J60" s="26" t="s">
        <v>34</v>
      </c>
      <c r="K60" s="26" t="s">
        <v>34</v>
      </c>
      <c r="L60" s="26" t="s">
        <v>34</v>
      </c>
      <c r="M60" s="26" t="s">
        <v>34</v>
      </c>
      <c r="N60" s="26" t="s">
        <v>34</v>
      </c>
      <c r="O60" s="26" t="s">
        <v>34</v>
      </c>
      <c r="P60" s="26" t="s">
        <v>34</v>
      </c>
      <c r="Q60" s="26" t="s">
        <v>34</v>
      </c>
      <c r="R60" s="26" t="s">
        <v>34</v>
      </c>
      <c r="S60" s="26" t="s">
        <v>34</v>
      </c>
    </row>
    <row r="61" spans="1:19" s="22" customFormat="1" x14ac:dyDescent="0.2">
      <c r="A61" s="25"/>
      <c r="B61" s="108" t="s">
        <v>95</v>
      </c>
      <c r="C61" s="63">
        <f>IF(ISERROR(COUNTIF(D61:S61,"Ja")/COUNTA(D61:S61)),0,(COUNTIF(D61:S61,"Ja")/COUNTA(D61:S61)))</f>
        <v>0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1:19" s="22" customFormat="1" ht="25.5" x14ac:dyDescent="0.2">
      <c r="A62" s="25"/>
      <c r="B62" s="108" t="s">
        <v>59</v>
      </c>
      <c r="C62" s="63">
        <f>IF(ISERROR(COUNTIF(D62:S62,"Ja")/COUNTA(D62:S62)),0,(COUNTIF(D62:S62,"Ja")/COUNTA(D62:S62)))</f>
        <v>0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1:19" s="22" customFormat="1" x14ac:dyDescent="0.2">
      <c r="A63" s="25"/>
      <c r="B63" s="108" t="s">
        <v>60</v>
      </c>
      <c r="C63" s="63">
        <f>IF(ISERROR(COUNTIF(D63:S63,"Ja")/COUNTA(D63:S63)),0,(COUNTIF(D63:S63,"Ja")/COUNTA(D63:S63)))</f>
        <v>0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1:19" s="22" customFormat="1" ht="26.25" thickBot="1" x14ac:dyDescent="0.25">
      <c r="A64" s="25"/>
      <c r="B64" s="18" t="s">
        <v>61</v>
      </c>
      <c r="C64" s="63">
        <f>IF(ISERROR(COUNTIF(D64:S64,"Ja")/COUNTA(D64:S64)),0,(COUNTIF(D64:S64,"Ja")/COUNTA(D64:S64)))</f>
        <v>0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</row>
    <row r="65" spans="1:19" s="12" customFormat="1" ht="24" thickBot="1" x14ac:dyDescent="0.3">
      <c r="A65"/>
      <c r="B65" s="196" t="str">
        <f>"Møterom "&amp;"- "&amp;'Liste og vekting'!C65*100&amp;"%"</f>
        <v>Møterom - 25%</v>
      </c>
      <c r="C65" s="197"/>
      <c r="D65" s="64">
        <f t="shared" ref="D65:S65" si="5">+D11</f>
        <v>0</v>
      </c>
      <c r="E65" s="64">
        <f t="shared" si="5"/>
        <v>0</v>
      </c>
      <c r="F65" s="64">
        <f t="shared" si="5"/>
        <v>0</v>
      </c>
      <c r="G65" s="64">
        <f t="shared" si="5"/>
        <v>0</v>
      </c>
      <c r="H65" s="64">
        <f t="shared" si="5"/>
        <v>0</v>
      </c>
      <c r="I65" s="64">
        <f t="shared" si="5"/>
        <v>0</v>
      </c>
      <c r="J65" s="64">
        <f t="shared" si="5"/>
        <v>0</v>
      </c>
      <c r="K65" s="64">
        <f t="shared" si="5"/>
        <v>0</v>
      </c>
      <c r="L65" s="64">
        <f t="shared" si="5"/>
        <v>0</v>
      </c>
      <c r="M65" s="64">
        <f t="shared" si="5"/>
        <v>0</v>
      </c>
      <c r="N65" s="64">
        <f t="shared" si="5"/>
        <v>0</v>
      </c>
      <c r="O65" s="64">
        <f t="shared" si="5"/>
        <v>0</v>
      </c>
      <c r="P65" s="64">
        <f t="shared" si="5"/>
        <v>0</v>
      </c>
      <c r="Q65" s="64">
        <f t="shared" si="5"/>
        <v>0</v>
      </c>
      <c r="R65" s="64">
        <f t="shared" si="5"/>
        <v>0</v>
      </c>
      <c r="S65" s="64">
        <f t="shared" si="5"/>
        <v>0</v>
      </c>
    </row>
    <row r="66" spans="1:19" s="22" customFormat="1" ht="18" x14ac:dyDescent="0.2">
      <c r="B66" s="41" t="str">
        <f>"Pris "&amp;"- "&amp;'Liste og vekting'!D66*100&amp;"%"</f>
        <v>Pris - 60%</v>
      </c>
      <c r="C66" s="47" t="s">
        <v>87</v>
      </c>
      <c r="D66" s="40" t="s">
        <v>33</v>
      </c>
      <c r="E66" s="40" t="s">
        <v>33</v>
      </c>
      <c r="F66" s="40" t="s">
        <v>33</v>
      </c>
      <c r="G66" s="40" t="s">
        <v>33</v>
      </c>
      <c r="H66" s="40" t="s">
        <v>33</v>
      </c>
      <c r="I66" s="40" t="s">
        <v>33</v>
      </c>
      <c r="J66" s="40" t="s">
        <v>33</v>
      </c>
      <c r="K66" s="40" t="s">
        <v>33</v>
      </c>
      <c r="L66" s="40" t="s">
        <v>33</v>
      </c>
      <c r="M66" s="40" t="s">
        <v>33</v>
      </c>
      <c r="N66" s="40" t="s">
        <v>33</v>
      </c>
      <c r="O66" s="40" t="s">
        <v>33</v>
      </c>
      <c r="P66" s="40" t="s">
        <v>33</v>
      </c>
      <c r="Q66" s="40" t="s">
        <v>33</v>
      </c>
      <c r="R66" s="40" t="s">
        <v>33</v>
      </c>
      <c r="S66" s="40" t="s">
        <v>33</v>
      </c>
    </row>
    <row r="67" spans="1:19" s="22" customFormat="1" x14ac:dyDescent="0.2">
      <c r="A67" s="25"/>
      <c r="B67" s="36" t="s">
        <v>101</v>
      </c>
      <c r="C67" s="103" t="str">
        <f>IF(D67&gt;0,AVERAGE(D67:S67)," ")</f>
        <v xml:space="preserve"> </v>
      </c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:19" s="22" customFormat="1" x14ac:dyDescent="0.2">
      <c r="A68" s="25"/>
      <c r="B68" s="36" t="s">
        <v>102</v>
      </c>
      <c r="C68" s="103" t="str">
        <f>IF(D68&gt;0,AVERAGE(D68:S68)," ")</f>
        <v xml:space="preserve"> 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:19" s="22" customFormat="1" x14ac:dyDescent="0.2">
      <c r="A69" s="25"/>
      <c r="B69" s="36" t="s">
        <v>103</v>
      </c>
      <c r="C69" s="103" t="str">
        <f>IF(D69&gt;0,AVERAGE(D69:S69)," ")</f>
        <v xml:space="preserve"> 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:19" s="22" customFormat="1" ht="18" x14ac:dyDescent="0.2">
      <c r="B70" s="41" t="str">
        <f>"Servicegrad og kapasitet "&amp;"- "&amp;'Liste og vekting'!D71*100&amp;"%"</f>
        <v>Servicegrad og kapasitet - 40%</v>
      </c>
      <c r="C70" s="42"/>
      <c r="D70" s="40" t="s">
        <v>100</v>
      </c>
      <c r="E70" s="40" t="s">
        <v>100</v>
      </c>
      <c r="F70" s="40" t="s">
        <v>100</v>
      </c>
      <c r="G70" s="40" t="s">
        <v>100</v>
      </c>
      <c r="H70" s="40" t="s">
        <v>100</v>
      </c>
      <c r="I70" s="40" t="s">
        <v>100</v>
      </c>
      <c r="J70" s="40" t="s">
        <v>100</v>
      </c>
      <c r="K70" s="40" t="s">
        <v>100</v>
      </c>
      <c r="L70" s="40" t="s">
        <v>100</v>
      </c>
      <c r="M70" s="40" t="s">
        <v>100</v>
      </c>
      <c r="N70" s="40" t="s">
        <v>100</v>
      </c>
      <c r="O70" s="40" t="s">
        <v>100</v>
      </c>
      <c r="P70" s="40" t="s">
        <v>100</v>
      </c>
      <c r="Q70" s="40" t="s">
        <v>100</v>
      </c>
      <c r="R70" s="40" t="s">
        <v>100</v>
      </c>
      <c r="S70" s="40" t="s">
        <v>100</v>
      </c>
    </row>
    <row r="71" spans="1:19" s="22" customFormat="1" ht="15" x14ac:dyDescent="0.2">
      <c r="A71" s="25"/>
      <c r="B71" s="93" t="s">
        <v>10</v>
      </c>
      <c r="C71" s="94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1:19" s="22" customFormat="1" ht="15" x14ac:dyDescent="0.2">
      <c r="A72" s="25"/>
      <c r="B72" s="15" t="s">
        <v>96</v>
      </c>
      <c r="C72" s="30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</row>
    <row r="73" spans="1:19" s="22" customFormat="1" ht="25.5" x14ac:dyDescent="0.2">
      <c r="A73" s="25"/>
      <c r="B73" s="92" t="s">
        <v>80</v>
      </c>
      <c r="C73" s="47" t="s">
        <v>98</v>
      </c>
      <c r="D73" s="40" t="s">
        <v>83</v>
      </c>
      <c r="E73" s="40" t="s">
        <v>83</v>
      </c>
      <c r="F73" s="40" t="s">
        <v>83</v>
      </c>
      <c r="G73" s="40" t="s">
        <v>83</v>
      </c>
      <c r="H73" s="40" t="s">
        <v>83</v>
      </c>
      <c r="I73" s="40" t="s">
        <v>83</v>
      </c>
      <c r="J73" s="40" t="s">
        <v>83</v>
      </c>
      <c r="K73" s="40" t="s">
        <v>83</v>
      </c>
      <c r="L73" s="40" t="s">
        <v>83</v>
      </c>
      <c r="M73" s="40" t="s">
        <v>83</v>
      </c>
      <c r="N73" s="40" t="s">
        <v>83</v>
      </c>
      <c r="O73" s="40" t="s">
        <v>83</v>
      </c>
      <c r="P73" s="40" t="s">
        <v>83</v>
      </c>
      <c r="Q73" s="40" t="s">
        <v>83</v>
      </c>
      <c r="R73" s="40" t="s">
        <v>83</v>
      </c>
      <c r="S73" s="40" t="s">
        <v>83</v>
      </c>
    </row>
    <row r="74" spans="1:19" s="22" customFormat="1" x14ac:dyDescent="0.2">
      <c r="A74" s="25"/>
      <c r="B74" s="36" t="s">
        <v>81</v>
      </c>
      <c r="C74" s="43">
        <f>SUM(D74:S74)</f>
        <v>0</v>
      </c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1:19" s="22" customFormat="1" ht="13.5" thickBot="1" x14ac:dyDescent="0.25">
      <c r="A75" s="25"/>
      <c r="B75" s="37" t="s">
        <v>82</v>
      </c>
      <c r="C75" s="67">
        <f>SUM(D75:S75)</f>
        <v>0</v>
      </c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</row>
    <row r="76" spans="1:19" ht="15" x14ac:dyDescent="0.2">
      <c r="A76" s="6"/>
      <c r="B76" s="8"/>
      <c r="C76" s="9"/>
      <c r="N76" s="9"/>
    </row>
    <row r="78" spans="1:19" x14ac:dyDescent="0.2">
      <c r="B78" s="6"/>
      <c r="C78" s="11"/>
      <c r="N78" s="11"/>
    </row>
  </sheetData>
  <sheetProtection sheet="1" objects="1" scenarios="1" selectLockedCells="1"/>
  <mergeCells count="8">
    <mergeCell ref="B11:C11"/>
    <mergeCell ref="B65:C65"/>
    <mergeCell ref="C3:D3"/>
    <mergeCell ref="B5:C6"/>
    <mergeCell ref="B7:C7"/>
    <mergeCell ref="B8:C8"/>
    <mergeCell ref="B9:C9"/>
    <mergeCell ref="B10:C10"/>
  </mergeCells>
  <conditionalFormatting sqref="D8:S10">
    <cfRule type="cellIs" dxfId="17" priority="1" operator="equal">
      <formula>"Ja, kravet er tilfredsstilt"</formula>
    </cfRule>
    <cfRule type="cellIs" dxfId="16" priority="2" operator="equal">
      <formula>"Nei, kravet er ikke tilfredsstilt"</formula>
    </cfRule>
  </conditionalFormatting>
  <dataValidations count="4">
    <dataValidation type="list" allowBlank="1" showInputMessage="1" showErrorMessage="1" errorTitle="Krav må tilfredsstilles" error="Hvis hotellet ikke kan tilfredsstille absolutte krav, vil hotellet tas ut av evalueringen" sqref="D8:S10">
      <formula1>Krav</formula1>
    </dataValidation>
    <dataValidation type="whole" operator="greaterThanOrEqual" allowBlank="1" showInputMessage="1" showErrorMessage="1" errorTitle="Angi antall rom med heltall" error="Kun heltall tillates i disse cellene." sqref="D18:S21">
      <formula1>0</formula1>
    </dataValidation>
    <dataValidation type="list" allowBlank="1" showInputMessage="1" showErrorMessage="1" errorTitle="Besvares kun med Ja eller Nei" error="Svarene kan skrives inn direkte med Ja eller Nei eller velges fra rullegardinen til høyre for cellen." sqref="D23:S29">
      <formula1>Svar</formula1>
    </dataValidation>
    <dataValidation type="list" allowBlank="1" showInputMessage="1" showErrorMessage="1" sqref="D61:S64 D31:S33 D36:S39 D41:S43 D45:S48 D50:S55 D57:S59">
      <formula1>Svar</formula1>
    </dataValidation>
  </dataValidations>
  <pageMargins left="0.78740157499999996" right="0.78740157499999996" top="0.984251969" bottom="0.984251969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78"/>
  <sheetViews>
    <sheetView showGridLines="0" showZeros="0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5" sqref="B5:C6"/>
    </sheetView>
  </sheetViews>
  <sheetFormatPr baseColWidth="10" defaultRowHeight="12.75" x14ac:dyDescent="0.2"/>
  <cols>
    <col min="1" max="1" width="1.7109375" style="5" customWidth="1"/>
    <col min="2" max="2" width="57.140625" style="5" customWidth="1"/>
    <col min="3" max="3" width="16.85546875" style="10" customWidth="1"/>
    <col min="4" max="4" width="27.42578125" style="10" customWidth="1"/>
    <col min="5" max="19" width="25.7109375" style="10" customWidth="1"/>
    <col min="20" max="16384" width="11.42578125" style="5"/>
  </cols>
  <sheetData>
    <row r="2" spans="1:19" ht="13.5" thickBot="1" x14ac:dyDescent="0.25"/>
    <row r="3" spans="1:19" ht="16.5" thickBot="1" x14ac:dyDescent="0.3">
      <c r="B3" s="33" t="s">
        <v>23</v>
      </c>
      <c r="C3" s="198" t="e">
        <f>VLOOKUP(B3,[0]!Destinasjoner,2,FALSE)&amp;" overnattingsdøgn"</f>
        <v>#REF!</v>
      </c>
      <c r="D3" s="199"/>
    </row>
    <row r="4" spans="1:19" ht="13.5" thickBot="1" x14ac:dyDescent="0.25"/>
    <row r="5" spans="1:19" s="13" customFormat="1" ht="15.75" customHeight="1" x14ac:dyDescent="0.2">
      <c r="A5" s="16"/>
      <c r="B5" s="200" t="e">
        <f>+#REF!</f>
        <v>#REF!</v>
      </c>
      <c r="C5" s="201"/>
      <c r="D5" s="66" t="s">
        <v>22</v>
      </c>
      <c r="E5" s="66" t="s">
        <v>22</v>
      </c>
      <c r="F5" s="66" t="s">
        <v>22</v>
      </c>
      <c r="G5" s="66" t="s">
        <v>22</v>
      </c>
      <c r="H5" s="66" t="s">
        <v>22</v>
      </c>
      <c r="I5" s="66" t="s">
        <v>22</v>
      </c>
      <c r="J5" s="66" t="s">
        <v>22</v>
      </c>
      <c r="K5" s="66" t="s">
        <v>22</v>
      </c>
      <c r="L5" s="66" t="s">
        <v>22</v>
      </c>
      <c r="M5" s="66" t="s">
        <v>22</v>
      </c>
      <c r="N5" s="66" t="s">
        <v>22</v>
      </c>
      <c r="O5" s="66" t="s">
        <v>22</v>
      </c>
      <c r="P5" s="66" t="s">
        <v>22</v>
      </c>
      <c r="Q5" s="66" t="s">
        <v>22</v>
      </c>
      <c r="R5" s="66" t="s">
        <v>22</v>
      </c>
      <c r="S5" s="66" t="s">
        <v>22</v>
      </c>
    </row>
    <row r="6" spans="1:19" s="14" customFormat="1" ht="15.75" customHeight="1" thickBot="1" x14ac:dyDescent="0.3">
      <c r="A6" s="2"/>
      <c r="B6" s="202"/>
      <c r="C6" s="203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s="22" customFormat="1" ht="38.25" x14ac:dyDescent="0.2">
      <c r="B7" s="204" t="s">
        <v>66</v>
      </c>
      <c r="C7" s="205"/>
      <c r="D7" s="65" t="s">
        <v>73</v>
      </c>
      <c r="E7" s="65" t="s">
        <v>73</v>
      </c>
      <c r="F7" s="65" t="s">
        <v>73</v>
      </c>
      <c r="G7" s="65" t="s">
        <v>73</v>
      </c>
      <c r="H7" s="65" t="s">
        <v>73</v>
      </c>
      <c r="I7" s="65" t="s">
        <v>73</v>
      </c>
      <c r="J7" s="65" t="s">
        <v>73</v>
      </c>
      <c r="K7" s="65" t="s">
        <v>73</v>
      </c>
      <c r="L7" s="65" t="s">
        <v>73</v>
      </c>
      <c r="M7" s="65" t="s">
        <v>73</v>
      </c>
      <c r="N7" s="65" t="s">
        <v>73</v>
      </c>
      <c r="O7" s="65" t="s">
        <v>73</v>
      </c>
      <c r="P7" s="65" t="s">
        <v>73</v>
      </c>
      <c r="Q7" s="65" t="s">
        <v>73</v>
      </c>
      <c r="R7" s="65" t="s">
        <v>73</v>
      </c>
      <c r="S7" s="65" t="s">
        <v>73</v>
      </c>
    </row>
    <row r="8" spans="1:19" s="14" customFormat="1" ht="15" x14ac:dyDescent="0.25">
      <c r="A8" s="2"/>
      <c r="B8" s="206" t="s">
        <v>67</v>
      </c>
      <c r="C8" s="207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s="14" customFormat="1" ht="15" x14ac:dyDescent="0.25">
      <c r="A9" s="2"/>
      <c r="B9" s="206" t="s">
        <v>68</v>
      </c>
      <c r="C9" s="207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 s="14" customFormat="1" ht="15.75" thickBot="1" x14ac:dyDescent="0.3">
      <c r="A10" s="2"/>
      <c r="B10" s="208" t="s">
        <v>69</v>
      </c>
      <c r="C10" s="209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19" s="12" customFormat="1" ht="24" thickBot="1" x14ac:dyDescent="0.25">
      <c r="A11"/>
      <c r="B11" s="194" t="str">
        <f>"Overnatting - "&amp;'Liste og vekting'!C10*100&amp;"%"</f>
        <v>Overnatting - 75%</v>
      </c>
      <c r="C11" s="195"/>
      <c r="D11" s="68">
        <f t="shared" ref="D11:S11" si="0">+D6</f>
        <v>0</v>
      </c>
      <c r="E11" s="68">
        <f t="shared" si="0"/>
        <v>0</v>
      </c>
      <c r="F11" s="68">
        <f t="shared" si="0"/>
        <v>0</v>
      </c>
      <c r="G11" s="68">
        <f t="shared" si="0"/>
        <v>0</v>
      </c>
      <c r="H11" s="68">
        <f t="shared" si="0"/>
        <v>0</v>
      </c>
      <c r="I11" s="68">
        <f t="shared" si="0"/>
        <v>0</v>
      </c>
      <c r="J11" s="68">
        <f t="shared" si="0"/>
        <v>0</v>
      </c>
      <c r="K11" s="68">
        <f t="shared" si="0"/>
        <v>0</v>
      </c>
      <c r="L11" s="68">
        <f t="shared" si="0"/>
        <v>0</v>
      </c>
      <c r="M11" s="68">
        <f t="shared" si="0"/>
        <v>0</v>
      </c>
      <c r="N11" s="68">
        <f t="shared" si="0"/>
        <v>0</v>
      </c>
      <c r="O11" s="68">
        <f t="shared" si="0"/>
        <v>0</v>
      </c>
      <c r="P11" s="68">
        <f t="shared" si="0"/>
        <v>0</v>
      </c>
      <c r="Q11" s="68">
        <f t="shared" si="0"/>
        <v>0</v>
      </c>
      <c r="R11" s="68">
        <f t="shared" si="0"/>
        <v>0</v>
      </c>
      <c r="S11" s="68">
        <f t="shared" si="0"/>
        <v>0</v>
      </c>
    </row>
    <row r="12" spans="1:19" s="22" customFormat="1" ht="18" x14ac:dyDescent="0.2">
      <c r="B12" s="41" t="str">
        <f>"Pris "&amp;"- "&amp;'Liste og vekting'!D11*100&amp;"%"</f>
        <v>Pris - 60%</v>
      </c>
      <c r="C12" s="47" t="s">
        <v>87</v>
      </c>
      <c r="D12" s="40" t="s">
        <v>33</v>
      </c>
      <c r="E12" s="40" t="s">
        <v>33</v>
      </c>
      <c r="F12" s="40" t="s">
        <v>33</v>
      </c>
      <c r="G12" s="40" t="s">
        <v>33</v>
      </c>
      <c r="H12" s="40" t="s">
        <v>33</v>
      </c>
      <c r="I12" s="40" t="s">
        <v>33</v>
      </c>
      <c r="J12" s="40" t="s">
        <v>33</v>
      </c>
      <c r="K12" s="40" t="s">
        <v>33</v>
      </c>
      <c r="L12" s="40" t="s">
        <v>33</v>
      </c>
      <c r="M12" s="40" t="s">
        <v>33</v>
      </c>
      <c r="N12" s="40" t="s">
        <v>33</v>
      </c>
      <c r="O12" s="40" t="s">
        <v>33</v>
      </c>
      <c r="P12" s="40" t="s">
        <v>33</v>
      </c>
      <c r="Q12" s="40" t="s">
        <v>33</v>
      </c>
      <c r="R12" s="40" t="s">
        <v>33</v>
      </c>
      <c r="S12" s="40" t="s">
        <v>33</v>
      </c>
    </row>
    <row r="13" spans="1:19" s="22" customFormat="1" x14ac:dyDescent="0.2">
      <c r="A13" s="24"/>
      <c r="B13" s="3" t="str">
        <f>"Pris tirsdag og onsdag "&amp;"(Vektes med "&amp;'Liste og vekting'!E12*100&amp;"%)"</f>
        <v>Pris tirsdag og onsdag (Vektes med 60%)</v>
      </c>
      <c r="C13" s="105">
        <f>IF(SUM(D13:S13)&gt;0,AVERAGE(D13:S13),0)</f>
        <v>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spans="1:19" s="22" customFormat="1" x14ac:dyDescent="0.2">
      <c r="A14" s="25"/>
      <c r="B14" s="4" t="str">
        <f>"Pris øvrige dager "&amp;"(Vektes med "&amp;'Liste og vekting'!E13*100&amp;"%)"</f>
        <v>Pris øvrige dager (Vektes med 40%)</v>
      </c>
      <c r="C14" s="105">
        <f>IF(SUM(D14:S14)&gt;0,AVERAGE(D14:S14),0)</f>
        <v>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s="22" customFormat="1" x14ac:dyDescent="0.2">
      <c r="A15" s="25"/>
      <c r="B15" s="38" t="s">
        <v>99</v>
      </c>
      <c r="C15" s="105">
        <f>IF(SUM(D15:S15)&gt;0,AVERAGE(D15:S15)*20,0)</f>
        <v>0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1:19" s="22" customFormat="1" x14ac:dyDescent="0.2">
      <c r="A16" s="25"/>
      <c r="B16" s="38" t="s">
        <v>89</v>
      </c>
      <c r="C16" s="107" t="str">
        <f>IF(((C13*0.6)+(C14*0.4)+C15)=0,"  ",IF(ISERROR((C13*0.6)+(C14*0.4)+C15),0,((C13*0.6)+(C14*0.4)+C15)))</f>
        <v xml:space="preserve">  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22" customFormat="1" ht="25.5" x14ac:dyDescent="0.2">
      <c r="A17" s="25"/>
      <c r="B17" s="23" t="str">
        <f>"Servicegrad og kapasitet "&amp;"- "&amp;'Liste og vekting'!D16*100&amp;"%"</f>
        <v>Servicegrad og kapasitet - 20%</v>
      </c>
      <c r="C17" s="47" t="s">
        <v>88</v>
      </c>
      <c r="D17" s="31" t="str">
        <f t="shared" ref="D17:S17" si="1">"Oppgi antall rom
"&amp;D11</f>
        <v>Oppgi antall rom
0</v>
      </c>
      <c r="E17" s="31" t="str">
        <f t="shared" si="1"/>
        <v>Oppgi antall rom
0</v>
      </c>
      <c r="F17" s="31" t="str">
        <f t="shared" si="1"/>
        <v>Oppgi antall rom
0</v>
      </c>
      <c r="G17" s="31" t="str">
        <f t="shared" si="1"/>
        <v>Oppgi antall rom
0</v>
      </c>
      <c r="H17" s="31" t="str">
        <f t="shared" si="1"/>
        <v>Oppgi antall rom
0</v>
      </c>
      <c r="I17" s="31" t="str">
        <f t="shared" si="1"/>
        <v>Oppgi antall rom
0</v>
      </c>
      <c r="J17" s="31" t="str">
        <f t="shared" si="1"/>
        <v>Oppgi antall rom
0</v>
      </c>
      <c r="K17" s="31" t="str">
        <f t="shared" si="1"/>
        <v>Oppgi antall rom
0</v>
      </c>
      <c r="L17" s="31" t="str">
        <f t="shared" si="1"/>
        <v>Oppgi antall rom
0</v>
      </c>
      <c r="M17" s="31" t="str">
        <f t="shared" si="1"/>
        <v>Oppgi antall rom
0</v>
      </c>
      <c r="N17" s="31" t="str">
        <f t="shared" si="1"/>
        <v>Oppgi antall rom
0</v>
      </c>
      <c r="O17" s="31" t="str">
        <f t="shared" si="1"/>
        <v>Oppgi antall rom
0</v>
      </c>
      <c r="P17" s="31" t="str">
        <f t="shared" si="1"/>
        <v>Oppgi antall rom
0</v>
      </c>
      <c r="Q17" s="31" t="str">
        <f t="shared" si="1"/>
        <v>Oppgi antall rom
0</v>
      </c>
      <c r="R17" s="31" t="str">
        <f t="shared" si="1"/>
        <v>Oppgi antall rom
0</v>
      </c>
      <c r="S17" s="31" t="str">
        <f t="shared" si="1"/>
        <v>Oppgi antall rom
0</v>
      </c>
    </row>
    <row r="18" spans="1:19" s="22" customFormat="1" x14ac:dyDescent="0.2">
      <c r="A18" s="25"/>
      <c r="B18" s="15" t="s">
        <v>62</v>
      </c>
      <c r="C18" s="29">
        <f>SUM(D18:S18)</f>
        <v>0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1:19" s="22" customFormat="1" x14ac:dyDescent="0.2">
      <c r="A19" s="25"/>
      <c r="B19" s="15" t="s">
        <v>63</v>
      </c>
      <c r="C19" s="43">
        <f>SUM(D19:S19)</f>
        <v>0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1:19" s="22" customFormat="1" x14ac:dyDescent="0.2">
      <c r="A20" s="25"/>
      <c r="B20" s="15" t="s">
        <v>64</v>
      </c>
      <c r="C20" s="43">
        <f>SUM(D20:S20)</f>
        <v>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1:19" s="22" customFormat="1" ht="13.5" thickBot="1" x14ac:dyDescent="0.25">
      <c r="A21" s="25"/>
      <c r="B21" s="15" t="s">
        <v>65</v>
      </c>
      <c r="C21" s="43">
        <f>SUM(D21:S21)</f>
        <v>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1:19" s="22" customFormat="1" x14ac:dyDescent="0.2">
      <c r="A22" s="25"/>
      <c r="B22" s="20" t="s">
        <v>7</v>
      </c>
      <c r="C22" s="34" t="s">
        <v>97</v>
      </c>
      <c r="D22" s="26" t="s">
        <v>34</v>
      </c>
      <c r="E22" s="26" t="s">
        <v>34</v>
      </c>
      <c r="F22" s="26" t="s">
        <v>34</v>
      </c>
      <c r="G22" s="26" t="s">
        <v>34</v>
      </c>
      <c r="H22" s="26" t="s">
        <v>34</v>
      </c>
      <c r="I22" s="26" t="s">
        <v>34</v>
      </c>
      <c r="J22" s="26" t="s">
        <v>34</v>
      </c>
      <c r="K22" s="26" t="s">
        <v>34</v>
      </c>
      <c r="L22" s="26" t="s">
        <v>34</v>
      </c>
      <c r="M22" s="26" t="s">
        <v>34</v>
      </c>
      <c r="N22" s="26" t="s">
        <v>34</v>
      </c>
      <c r="O22" s="26" t="s">
        <v>34</v>
      </c>
      <c r="P22" s="26" t="s">
        <v>34</v>
      </c>
      <c r="Q22" s="26" t="s">
        <v>34</v>
      </c>
      <c r="R22" s="26" t="s">
        <v>34</v>
      </c>
      <c r="S22" s="26" t="s">
        <v>34</v>
      </c>
    </row>
    <row r="23" spans="1:19" s="22" customFormat="1" x14ac:dyDescent="0.2">
      <c r="A23" s="25"/>
      <c r="B23" s="17" t="s">
        <v>2</v>
      </c>
      <c r="C23" s="63">
        <f>IF(ISERROR(COUNTIF(D23:S23,"Ja")/COUNTA(D23:S23)),0,(COUNTIF(D23:S23,"Ja")/COUNTA(D23:S23)))</f>
        <v>0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1:19" s="22" customFormat="1" x14ac:dyDescent="0.2">
      <c r="A24" s="25"/>
      <c r="B24" s="17" t="s">
        <v>3</v>
      </c>
      <c r="C24" s="63">
        <f t="shared" ref="C24:C33" si="2">IF(ISERROR(COUNTIF(D24:S24,"Ja")/COUNTA(D24:S24)),0,(COUNTIF(D24:S24,"Ja")/COUNTA(D24:S24)))</f>
        <v>0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s="22" customFormat="1" x14ac:dyDescent="0.2">
      <c r="A25" s="25"/>
      <c r="B25" s="17" t="s">
        <v>4</v>
      </c>
      <c r="C25" s="63">
        <f t="shared" si="2"/>
        <v>0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</row>
    <row r="26" spans="1:19" s="22" customFormat="1" x14ac:dyDescent="0.2">
      <c r="A26" s="25"/>
      <c r="B26" s="17" t="s">
        <v>5</v>
      </c>
      <c r="C26" s="63">
        <f t="shared" si="2"/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</row>
    <row r="27" spans="1:19" s="22" customFormat="1" x14ac:dyDescent="0.2">
      <c r="A27" s="25"/>
      <c r="B27" s="17" t="s">
        <v>6</v>
      </c>
      <c r="C27" s="63">
        <f t="shared" si="2"/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1:19" s="22" customFormat="1" x14ac:dyDescent="0.2">
      <c r="A28" s="25"/>
      <c r="B28" s="27" t="s">
        <v>32</v>
      </c>
      <c r="C28" s="63">
        <f t="shared" si="2"/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1:19" s="22" customFormat="1" ht="13.5" thickBot="1" x14ac:dyDescent="0.25">
      <c r="A29" s="25"/>
      <c r="B29" s="18" t="s">
        <v>16</v>
      </c>
      <c r="C29" s="63">
        <f t="shared" si="2"/>
        <v>0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19" s="22" customFormat="1" x14ac:dyDescent="0.2">
      <c r="A30" s="25"/>
      <c r="B30" s="20" t="s">
        <v>17</v>
      </c>
      <c r="C30" s="34" t="s">
        <v>97</v>
      </c>
      <c r="D30" s="26" t="s">
        <v>34</v>
      </c>
      <c r="E30" s="26" t="s">
        <v>34</v>
      </c>
      <c r="F30" s="26" t="s">
        <v>34</v>
      </c>
      <c r="G30" s="26" t="s">
        <v>34</v>
      </c>
      <c r="H30" s="26" t="s">
        <v>34</v>
      </c>
      <c r="I30" s="26" t="s">
        <v>34</v>
      </c>
      <c r="J30" s="26" t="s">
        <v>34</v>
      </c>
      <c r="K30" s="26" t="s">
        <v>34</v>
      </c>
      <c r="L30" s="26" t="s">
        <v>34</v>
      </c>
      <c r="M30" s="26" t="s">
        <v>34</v>
      </c>
      <c r="N30" s="26" t="s">
        <v>34</v>
      </c>
      <c r="O30" s="26" t="s">
        <v>34</v>
      </c>
      <c r="P30" s="26" t="s">
        <v>34</v>
      </c>
      <c r="Q30" s="26" t="s">
        <v>34</v>
      </c>
      <c r="R30" s="26" t="s">
        <v>34</v>
      </c>
      <c r="S30" s="26" t="s">
        <v>34</v>
      </c>
    </row>
    <row r="31" spans="1:19" s="22" customFormat="1" x14ac:dyDescent="0.2">
      <c r="A31" s="25"/>
      <c r="B31" s="17" t="s">
        <v>20</v>
      </c>
      <c r="C31" s="63">
        <f t="shared" si="2"/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</row>
    <row r="32" spans="1:19" s="22" customFormat="1" x14ac:dyDescent="0.2">
      <c r="A32" s="25"/>
      <c r="B32" s="17" t="s">
        <v>19</v>
      </c>
      <c r="C32" s="63">
        <f t="shared" si="2"/>
        <v>0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1:19" s="22" customFormat="1" ht="13.5" thickBot="1" x14ac:dyDescent="0.25">
      <c r="A33" s="25"/>
      <c r="B33" s="28" t="s">
        <v>18</v>
      </c>
      <c r="C33" s="63">
        <f t="shared" si="2"/>
        <v>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1:19" s="22" customFormat="1" ht="18.75" thickBot="1" x14ac:dyDescent="0.25">
      <c r="A34" s="25"/>
      <c r="B34" s="23" t="str">
        <f>"Miljø "&amp;"- "&amp;'Liste og vekting'!D33*100&amp;"%"</f>
        <v>Miljø - 20%</v>
      </c>
      <c r="C34" s="35"/>
      <c r="D34" s="68">
        <f t="shared" ref="D34:S34" si="3">+D6</f>
        <v>0</v>
      </c>
      <c r="E34" s="68">
        <f t="shared" si="3"/>
        <v>0</v>
      </c>
      <c r="F34" s="68">
        <f t="shared" si="3"/>
        <v>0</v>
      </c>
      <c r="G34" s="68">
        <f t="shared" si="3"/>
        <v>0</v>
      </c>
      <c r="H34" s="68">
        <f t="shared" si="3"/>
        <v>0</v>
      </c>
      <c r="I34" s="68">
        <f t="shared" si="3"/>
        <v>0</v>
      </c>
      <c r="J34" s="68">
        <f t="shared" si="3"/>
        <v>0</v>
      </c>
      <c r="K34" s="68">
        <f t="shared" si="3"/>
        <v>0</v>
      </c>
      <c r="L34" s="68">
        <f t="shared" si="3"/>
        <v>0</v>
      </c>
      <c r="M34" s="68">
        <f t="shared" si="3"/>
        <v>0</v>
      </c>
      <c r="N34" s="68">
        <f t="shared" si="3"/>
        <v>0</v>
      </c>
      <c r="O34" s="68">
        <f t="shared" si="3"/>
        <v>0</v>
      </c>
      <c r="P34" s="68">
        <f t="shared" si="3"/>
        <v>0</v>
      </c>
      <c r="Q34" s="68">
        <f t="shared" si="3"/>
        <v>0</v>
      </c>
      <c r="R34" s="68">
        <f t="shared" si="3"/>
        <v>0</v>
      </c>
      <c r="S34" s="68">
        <f t="shared" si="3"/>
        <v>0</v>
      </c>
    </row>
    <row r="35" spans="1:19" s="22" customFormat="1" x14ac:dyDescent="0.2">
      <c r="A35" s="25"/>
      <c r="B35" s="32" t="s">
        <v>74</v>
      </c>
      <c r="C35" s="34" t="s">
        <v>97</v>
      </c>
      <c r="D35" s="26" t="s">
        <v>34</v>
      </c>
      <c r="E35" s="26" t="s">
        <v>34</v>
      </c>
      <c r="F35" s="26" t="s">
        <v>34</v>
      </c>
      <c r="G35" s="26" t="s">
        <v>34</v>
      </c>
      <c r="H35" s="26" t="s">
        <v>34</v>
      </c>
      <c r="I35" s="26" t="s">
        <v>34</v>
      </c>
      <c r="J35" s="26" t="s">
        <v>34</v>
      </c>
      <c r="K35" s="26" t="s">
        <v>34</v>
      </c>
      <c r="L35" s="26" t="s">
        <v>34</v>
      </c>
      <c r="M35" s="26" t="s">
        <v>34</v>
      </c>
      <c r="N35" s="26" t="s">
        <v>34</v>
      </c>
      <c r="O35" s="26" t="s">
        <v>34</v>
      </c>
      <c r="P35" s="26" t="s">
        <v>34</v>
      </c>
      <c r="Q35" s="26" t="s">
        <v>34</v>
      </c>
      <c r="R35" s="26" t="s">
        <v>34</v>
      </c>
      <c r="S35" s="26" t="s">
        <v>34</v>
      </c>
    </row>
    <row r="36" spans="1:19" s="22" customFormat="1" ht="25.5" x14ac:dyDescent="0.2">
      <c r="A36" s="25"/>
      <c r="B36" s="108" t="s">
        <v>39</v>
      </c>
      <c r="C36" s="63">
        <f>IF(ISERROR(COUNTIF(D36:S36,"Ja")/COUNTA(D36:S36)),0,(COUNTIF(D36:S36,"Ja")/COUNTA(D36:S36)))</f>
        <v>0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s="22" customFormat="1" ht="25.5" x14ac:dyDescent="0.2">
      <c r="A37" s="25"/>
      <c r="B37" s="108" t="s">
        <v>40</v>
      </c>
      <c r="C37" s="63">
        <f>IF(ISERROR(COUNTIF(D37:S37,"Ja")/COUNTA(D37:S37)),0,(COUNTIF(D37:S37,"Ja")/COUNTA(D37:S37)))</f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s="22" customFormat="1" ht="25.5" x14ac:dyDescent="0.2">
      <c r="A38" s="25"/>
      <c r="B38" s="108" t="s">
        <v>38</v>
      </c>
      <c r="C38" s="63">
        <f>IF(ISERROR(COUNTIF(D38:S38,"Ja")/COUNTA(D38:S38)),0,(COUNTIF(D38:S38,"Ja")/COUNTA(D38:S38)))</f>
        <v>0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1:19" s="22" customFormat="1" ht="26.25" thickBot="1" x14ac:dyDescent="0.25">
      <c r="A39" s="25"/>
      <c r="B39" s="108" t="s">
        <v>41</v>
      </c>
      <c r="C39" s="63">
        <f>IF(ISERROR(COUNTIF(D39:S39,"Ja")/COUNTA(D39:S39)),0,(COUNTIF(D39:S39,"Ja")/COUNTA(D39:S39)))</f>
        <v>0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1:19" s="22" customFormat="1" x14ac:dyDescent="0.2">
      <c r="A40" s="25"/>
      <c r="B40" s="32" t="s">
        <v>77</v>
      </c>
      <c r="C40" s="34" t="s">
        <v>97</v>
      </c>
      <c r="D40" s="26" t="s">
        <v>34</v>
      </c>
      <c r="E40" s="26" t="s">
        <v>34</v>
      </c>
      <c r="F40" s="26" t="s">
        <v>34</v>
      </c>
      <c r="G40" s="26" t="s">
        <v>34</v>
      </c>
      <c r="H40" s="26" t="s">
        <v>34</v>
      </c>
      <c r="I40" s="26" t="s">
        <v>34</v>
      </c>
      <c r="J40" s="26" t="s">
        <v>34</v>
      </c>
      <c r="K40" s="26" t="s">
        <v>34</v>
      </c>
      <c r="L40" s="26" t="s">
        <v>34</v>
      </c>
      <c r="M40" s="26" t="s">
        <v>34</v>
      </c>
      <c r="N40" s="26" t="s">
        <v>34</v>
      </c>
      <c r="O40" s="26" t="s">
        <v>34</v>
      </c>
      <c r="P40" s="26" t="s">
        <v>34</v>
      </c>
      <c r="Q40" s="26" t="s">
        <v>34</v>
      </c>
      <c r="R40" s="26" t="s">
        <v>34</v>
      </c>
      <c r="S40" s="26" t="s">
        <v>34</v>
      </c>
    </row>
    <row r="41" spans="1:19" s="22" customFormat="1" x14ac:dyDescent="0.2">
      <c r="A41" s="25"/>
      <c r="B41" s="108" t="s">
        <v>42</v>
      </c>
      <c r="C41" s="63">
        <f>IF(ISERROR(COUNTIF(D41:S41,"Ja")/COUNTA(D41:S41)),0,(COUNTIF(D41:S41,"Ja")/COUNTA(D41:S41)))</f>
        <v>0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1:19" s="22" customFormat="1" x14ac:dyDescent="0.2">
      <c r="A42" s="25"/>
      <c r="B42" s="108" t="s">
        <v>43</v>
      </c>
      <c r="C42" s="63">
        <f>IF(ISERROR(COUNTIF(D42:S42,"Ja")/COUNTA(D42:S42)),0,(COUNTIF(D42:S42,"Ja")/COUNTA(D42:S42)))</f>
        <v>0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s="22" customFormat="1" ht="13.5" thickBot="1" x14ac:dyDescent="0.25">
      <c r="A43" s="25"/>
      <c r="B43" s="108" t="s">
        <v>44</v>
      </c>
      <c r="C43" s="63">
        <f>IF(ISERROR(COUNTIF(D43:S43,"Ja")/COUNTA(D43:S43)),0,(COUNTIF(D43:S43,"Ja")/COUNTA(D43:S43)))</f>
        <v>0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s="22" customFormat="1" x14ac:dyDescent="0.2">
      <c r="A44" s="25"/>
      <c r="B44" s="32" t="s">
        <v>75</v>
      </c>
      <c r="C44" s="34" t="s">
        <v>97</v>
      </c>
      <c r="D44" s="26" t="s">
        <v>34</v>
      </c>
      <c r="E44" s="26" t="s">
        <v>34</v>
      </c>
      <c r="F44" s="26" t="s">
        <v>34</v>
      </c>
      <c r="G44" s="26" t="s">
        <v>34</v>
      </c>
      <c r="H44" s="26" t="s">
        <v>34</v>
      </c>
      <c r="I44" s="26" t="s">
        <v>34</v>
      </c>
      <c r="J44" s="26" t="s">
        <v>34</v>
      </c>
      <c r="K44" s="26" t="s">
        <v>34</v>
      </c>
      <c r="L44" s="26" t="s">
        <v>34</v>
      </c>
      <c r="M44" s="26" t="s">
        <v>34</v>
      </c>
      <c r="N44" s="26" t="s">
        <v>34</v>
      </c>
      <c r="O44" s="26" t="s">
        <v>34</v>
      </c>
      <c r="P44" s="26" t="s">
        <v>34</v>
      </c>
      <c r="Q44" s="26" t="s">
        <v>34</v>
      </c>
      <c r="R44" s="26" t="s">
        <v>34</v>
      </c>
      <c r="S44" s="26" t="s">
        <v>34</v>
      </c>
    </row>
    <row r="45" spans="1:19" s="22" customFormat="1" x14ac:dyDescent="0.2">
      <c r="A45" s="25"/>
      <c r="B45" s="108" t="s">
        <v>45</v>
      </c>
      <c r="C45" s="63">
        <f>IF(ISERROR(COUNTIF(D45:S45,"Ja")/COUNTA(D45:S45)),0,(COUNTIF(D45:S45,"Ja")/COUNTA(D45:S45)))</f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s="22" customFormat="1" x14ac:dyDescent="0.2">
      <c r="A46" s="25"/>
      <c r="B46" s="108" t="s">
        <v>46</v>
      </c>
      <c r="C46" s="63">
        <f>IF(ISERROR(COUNTIF(D46:S46,"Ja")/COUNTA(D46:S46)),0,(COUNTIF(D46:S46,"Ja")/COUNTA(D46:S46)))</f>
        <v>0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s="22" customFormat="1" ht="25.5" x14ac:dyDescent="0.2">
      <c r="A47" s="25"/>
      <c r="B47" s="108" t="s">
        <v>47</v>
      </c>
      <c r="C47" s="63">
        <f>IF(ISERROR(COUNTIF(D47:S47,"Ja")/COUNTA(D47:S47)),0,(COUNTIF(D47:S47,"Ja")/COUNTA(D47:S47)))</f>
        <v>0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s="22" customFormat="1" ht="26.25" thickBot="1" x14ac:dyDescent="0.25">
      <c r="A48" s="25"/>
      <c r="B48" s="108" t="s">
        <v>48</v>
      </c>
      <c r="C48" s="63">
        <f>IF(ISERROR(COUNTIF(D48:S48,"Ja")/COUNTA(D48:S48)),0,(COUNTIF(D48:S48,"Ja")/COUNTA(D48:S48)))</f>
        <v>0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19" s="22" customFormat="1" x14ac:dyDescent="0.2">
      <c r="A49" s="25"/>
      <c r="B49" s="32" t="s">
        <v>76</v>
      </c>
      <c r="C49" s="34" t="s">
        <v>97</v>
      </c>
      <c r="D49" s="26" t="s">
        <v>34</v>
      </c>
      <c r="E49" s="26" t="s">
        <v>34</v>
      </c>
      <c r="F49" s="26" t="s">
        <v>34</v>
      </c>
      <c r="G49" s="26" t="s">
        <v>34</v>
      </c>
      <c r="H49" s="26" t="s">
        <v>34</v>
      </c>
      <c r="I49" s="26" t="s">
        <v>34</v>
      </c>
      <c r="J49" s="26" t="s">
        <v>34</v>
      </c>
      <c r="K49" s="26" t="s">
        <v>34</v>
      </c>
      <c r="L49" s="26" t="s">
        <v>34</v>
      </c>
      <c r="M49" s="26" t="s">
        <v>34</v>
      </c>
      <c r="N49" s="26" t="s">
        <v>34</v>
      </c>
      <c r="O49" s="26" t="s">
        <v>34</v>
      </c>
      <c r="P49" s="26" t="s">
        <v>34</v>
      </c>
      <c r="Q49" s="26" t="s">
        <v>34</v>
      </c>
      <c r="R49" s="26" t="s">
        <v>34</v>
      </c>
      <c r="S49" s="26" t="s">
        <v>34</v>
      </c>
    </row>
    <row r="50" spans="1:19" s="22" customFormat="1" x14ac:dyDescent="0.2">
      <c r="A50" s="25"/>
      <c r="B50" s="108" t="s">
        <v>49</v>
      </c>
      <c r="C50" s="63">
        <f t="shared" ref="C50:C55" si="4">IF(ISERROR(COUNTIF(D50:S50,"Ja")/COUNTA(D50:S50)),0,(COUNTIF(D50:S50,"Ja")/COUNTA(D50:S50)))</f>
        <v>0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1:19" s="22" customFormat="1" x14ac:dyDescent="0.2">
      <c r="A51" s="25"/>
      <c r="B51" s="108" t="s">
        <v>50</v>
      </c>
      <c r="C51" s="63">
        <f t="shared" si="4"/>
        <v>0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1:19" s="22" customFormat="1" x14ac:dyDescent="0.2">
      <c r="A52" s="25"/>
      <c r="B52" s="108" t="s">
        <v>51</v>
      </c>
      <c r="C52" s="63">
        <f t="shared" si="4"/>
        <v>0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1:19" s="22" customFormat="1" x14ac:dyDescent="0.2">
      <c r="A53" s="25"/>
      <c r="B53" s="108" t="s">
        <v>52</v>
      </c>
      <c r="C53" s="63">
        <f t="shared" si="4"/>
        <v>0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1:19" s="22" customFormat="1" ht="25.5" x14ac:dyDescent="0.2">
      <c r="A54" s="25"/>
      <c r="B54" s="108" t="s">
        <v>53</v>
      </c>
      <c r="C54" s="63">
        <f t="shared" si="4"/>
        <v>0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1:19" s="22" customFormat="1" ht="13.5" thickBot="1" x14ac:dyDescent="0.25">
      <c r="A55" s="25"/>
      <c r="B55" s="108" t="s">
        <v>54</v>
      </c>
      <c r="C55" s="63">
        <f t="shared" si="4"/>
        <v>0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1:19" s="22" customFormat="1" x14ac:dyDescent="0.2">
      <c r="A56" s="25"/>
      <c r="B56" s="32" t="s">
        <v>78</v>
      </c>
      <c r="C56" s="34" t="s">
        <v>97</v>
      </c>
      <c r="D56" s="26" t="s">
        <v>34</v>
      </c>
      <c r="E56" s="26" t="s">
        <v>34</v>
      </c>
      <c r="F56" s="26" t="s">
        <v>34</v>
      </c>
      <c r="G56" s="26" t="s">
        <v>34</v>
      </c>
      <c r="H56" s="26" t="s">
        <v>34</v>
      </c>
      <c r="I56" s="26" t="s">
        <v>34</v>
      </c>
      <c r="J56" s="26" t="s">
        <v>34</v>
      </c>
      <c r="K56" s="26" t="s">
        <v>34</v>
      </c>
      <c r="L56" s="26" t="s">
        <v>34</v>
      </c>
      <c r="M56" s="26" t="s">
        <v>34</v>
      </c>
      <c r="N56" s="26" t="s">
        <v>34</v>
      </c>
      <c r="O56" s="26" t="s">
        <v>34</v>
      </c>
      <c r="P56" s="26" t="s">
        <v>34</v>
      </c>
      <c r="Q56" s="26" t="s">
        <v>34</v>
      </c>
      <c r="R56" s="26" t="s">
        <v>34</v>
      </c>
      <c r="S56" s="26" t="s">
        <v>34</v>
      </c>
    </row>
    <row r="57" spans="1:19" s="22" customFormat="1" ht="25.5" x14ac:dyDescent="0.2">
      <c r="A57" s="25"/>
      <c r="B57" s="108" t="s">
        <v>55</v>
      </c>
      <c r="C57" s="63">
        <f>IF(ISERROR(COUNTIF(D57:S57,"Ja")/COUNTA(D57:S57)),0,(COUNTIF(D57:S57,"Ja")/COUNTA(D57:S57)))</f>
        <v>0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1:19" s="22" customFormat="1" x14ac:dyDescent="0.2">
      <c r="A58" s="25"/>
      <c r="B58" s="108" t="s">
        <v>56</v>
      </c>
      <c r="C58" s="63">
        <f>IF(ISERROR(COUNTIF(D58:S58,"Ja")/COUNTA(D58:S58)),0,(COUNTIF(D58:S58,"Ja")/COUNTA(D58:S58)))</f>
        <v>0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1:19" s="22" customFormat="1" ht="26.25" thickBot="1" x14ac:dyDescent="0.25">
      <c r="A59" s="25"/>
      <c r="B59" s="108" t="s">
        <v>57</v>
      </c>
      <c r="C59" s="63">
        <f>IF(ISERROR(COUNTIF(D59:S59,"Ja")/COUNTA(D59:S59)),0,(COUNTIF(D59:S59,"Ja")/COUNTA(D59:S59)))</f>
        <v>0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1:19" s="22" customFormat="1" x14ac:dyDescent="0.2">
      <c r="A60" s="25"/>
      <c r="B60" s="32" t="s">
        <v>79</v>
      </c>
      <c r="C60" s="34" t="s">
        <v>97</v>
      </c>
      <c r="D60" s="26" t="s">
        <v>34</v>
      </c>
      <c r="E60" s="26" t="s">
        <v>34</v>
      </c>
      <c r="F60" s="26" t="s">
        <v>34</v>
      </c>
      <c r="G60" s="26" t="s">
        <v>34</v>
      </c>
      <c r="H60" s="26" t="s">
        <v>34</v>
      </c>
      <c r="I60" s="26" t="s">
        <v>34</v>
      </c>
      <c r="J60" s="26" t="s">
        <v>34</v>
      </c>
      <c r="K60" s="26" t="s">
        <v>34</v>
      </c>
      <c r="L60" s="26" t="s">
        <v>34</v>
      </c>
      <c r="M60" s="26" t="s">
        <v>34</v>
      </c>
      <c r="N60" s="26" t="s">
        <v>34</v>
      </c>
      <c r="O60" s="26" t="s">
        <v>34</v>
      </c>
      <c r="P60" s="26" t="s">
        <v>34</v>
      </c>
      <c r="Q60" s="26" t="s">
        <v>34</v>
      </c>
      <c r="R60" s="26" t="s">
        <v>34</v>
      </c>
      <c r="S60" s="26" t="s">
        <v>34</v>
      </c>
    </row>
    <row r="61" spans="1:19" s="22" customFormat="1" x14ac:dyDescent="0.2">
      <c r="A61" s="25"/>
      <c r="B61" s="108" t="s">
        <v>95</v>
      </c>
      <c r="C61" s="63">
        <f>IF(ISERROR(COUNTIF(D61:S61,"Ja")/COUNTA(D61:S61)),0,(COUNTIF(D61:S61,"Ja")/COUNTA(D61:S61)))</f>
        <v>0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1:19" s="22" customFormat="1" ht="25.5" x14ac:dyDescent="0.2">
      <c r="A62" s="25"/>
      <c r="B62" s="108" t="s">
        <v>59</v>
      </c>
      <c r="C62" s="63">
        <f>IF(ISERROR(COUNTIF(D62:S62,"Ja")/COUNTA(D62:S62)),0,(COUNTIF(D62:S62,"Ja")/COUNTA(D62:S62)))</f>
        <v>0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1:19" s="22" customFormat="1" x14ac:dyDescent="0.2">
      <c r="A63" s="25"/>
      <c r="B63" s="108" t="s">
        <v>60</v>
      </c>
      <c r="C63" s="63">
        <f>IF(ISERROR(COUNTIF(D63:S63,"Ja")/COUNTA(D63:S63)),0,(COUNTIF(D63:S63,"Ja")/COUNTA(D63:S63)))</f>
        <v>0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1:19" s="22" customFormat="1" ht="26.25" thickBot="1" x14ac:dyDescent="0.25">
      <c r="A64" s="25"/>
      <c r="B64" s="18" t="s">
        <v>61</v>
      </c>
      <c r="C64" s="63">
        <f>IF(ISERROR(COUNTIF(D64:S64,"Ja")/COUNTA(D64:S64)),0,(COUNTIF(D64:S64,"Ja")/COUNTA(D64:S64)))</f>
        <v>0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</row>
    <row r="65" spans="1:19" s="12" customFormat="1" ht="24" thickBot="1" x14ac:dyDescent="0.3">
      <c r="A65"/>
      <c r="B65" s="196" t="str">
        <f>"Møterom "&amp;"- "&amp;'Liste og vekting'!C65*100&amp;"%"</f>
        <v>Møterom - 25%</v>
      </c>
      <c r="C65" s="197"/>
      <c r="D65" s="64">
        <f t="shared" ref="D65:S65" si="5">+D11</f>
        <v>0</v>
      </c>
      <c r="E65" s="64">
        <f t="shared" si="5"/>
        <v>0</v>
      </c>
      <c r="F65" s="64">
        <f t="shared" si="5"/>
        <v>0</v>
      </c>
      <c r="G65" s="64">
        <f t="shared" si="5"/>
        <v>0</v>
      </c>
      <c r="H65" s="64">
        <f t="shared" si="5"/>
        <v>0</v>
      </c>
      <c r="I65" s="64">
        <f t="shared" si="5"/>
        <v>0</v>
      </c>
      <c r="J65" s="64">
        <f t="shared" si="5"/>
        <v>0</v>
      </c>
      <c r="K65" s="64">
        <f t="shared" si="5"/>
        <v>0</v>
      </c>
      <c r="L65" s="64">
        <f t="shared" si="5"/>
        <v>0</v>
      </c>
      <c r="M65" s="64">
        <f t="shared" si="5"/>
        <v>0</v>
      </c>
      <c r="N65" s="64">
        <f t="shared" si="5"/>
        <v>0</v>
      </c>
      <c r="O65" s="64">
        <f t="shared" si="5"/>
        <v>0</v>
      </c>
      <c r="P65" s="64">
        <f t="shared" si="5"/>
        <v>0</v>
      </c>
      <c r="Q65" s="64">
        <f t="shared" si="5"/>
        <v>0</v>
      </c>
      <c r="R65" s="64">
        <f t="shared" si="5"/>
        <v>0</v>
      </c>
      <c r="S65" s="64">
        <f t="shared" si="5"/>
        <v>0</v>
      </c>
    </row>
    <row r="66" spans="1:19" s="22" customFormat="1" ht="18" x14ac:dyDescent="0.2">
      <c r="B66" s="41" t="str">
        <f>"Pris "&amp;"- "&amp;'Liste og vekting'!D66*100&amp;"%"</f>
        <v>Pris - 60%</v>
      </c>
      <c r="C66" s="47" t="s">
        <v>87</v>
      </c>
      <c r="D66" s="40" t="s">
        <v>33</v>
      </c>
      <c r="E66" s="40" t="s">
        <v>33</v>
      </c>
      <c r="F66" s="40" t="s">
        <v>33</v>
      </c>
      <c r="G66" s="40" t="s">
        <v>33</v>
      </c>
      <c r="H66" s="40" t="s">
        <v>33</v>
      </c>
      <c r="I66" s="40" t="s">
        <v>33</v>
      </c>
      <c r="J66" s="40" t="s">
        <v>33</v>
      </c>
      <c r="K66" s="40" t="s">
        <v>33</v>
      </c>
      <c r="L66" s="40" t="s">
        <v>33</v>
      </c>
      <c r="M66" s="40" t="s">
        <v>33</v>
      </c>
      <c r="N66" s="40" t="s">
        <v>33</v>
      </c>
      <c r="O66" s="40" t="s">
        <v>33</v>
      </c>
      <c r="P66" s="40" t="s">
        <v>33</v>
      </c>
      <c r="Q66" s="40" t="s">
        <v>33</v>
      </c>
      <c r="R66" s="40" t="s">
        <v>33</v>
      </c>
      <c r="S66" s="40" t="s">
        <v>33</v>
      </c>
    </row>
    <row r="67" spans="1:19" s="22" customFormat="1" x14ac:dyDescent="0.2">
      <c r="A67" s="25"/>
      <c r="B67" s="36" t="s">
        <v>101</v>
      </c>
      <c r="C67" s="103" t="str">
        <f>IF(D67&gt;0,AVERAGE(D67:S67)," ")</f>
        <v xml:space="preserve"> </v>
      </c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:19" s="22" customFormat="1" x14ac:dyDescent="0.2">
      <c r="A68" s="25"/>
      <c r="B68" s="36" t="s">
        <v>102</v>
      </c>
      <c r="C68" s="103" t="str">
        <f>IF(D68&gt;0,AVERAGE(D68:S68)," ")</f>
        <v xml:space="preserve"> 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:19" s="22" customFormat="1" x14ac:dyDescent="0.2">
      <c r="A69" s="25"/>
      <c r="B69" s="36" t="s">
        <v>103</v>
      </c>
      <c r="C69" s="103" t="str">
        <f>IF(D69&gt;0,AVERAGE(D69:S69)," ")</f>
        <v xml:space="preserve"> 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:19" s="22" customFormat="1" ht="18" x14ac:dyDescent="0.2">
      <c r="B70" s="41" t="str">
        <f>"Servicegrad og kapasitet "&amp;"- "&amp;'Liste og vekting'!D71*100&amp;"%"</f>
        <v>Servicegrad og kapasitet - 40%</v>
      </c>
      <c r="C70" s="42"/>
      <c r="D70" s="40" t="s">
        <v>100</v>
      </c>
      <c r="E70" s="40" t="s">
        <v>100</v>
      </c>
      <c r="F70" s="40" t="s">
        <v>100</v>
      </c>
      <c r="G70" s="40" t="s">
        <v>100</v>
      </c>
      <c r="H70" s="40" t="s">
        <v>100</v>
      </c>
      <c r="I70" s="40" t="s">
        <v>100</v>
      </c>
      <c r="J70" s="40" t="s">
        <v>100</v>
      </c>
      <c r="K70" s="40" t="s">
        <v>100</v>
      </c>
      <c r="L70" s="40" t="s">
        <v>100</v>
      </c>
      <c r="M70" s="40" t="s">
        <v>100</v>
      </c>
      <c r="N70" s="40" t="s">
        <v>100</v>
      </c>
      <c r="O70" s="40" t="s">
        <v>100</v>
      </c>
      <c r="P70" s="40" t="s">
        <v>100</v>
      </c>
      <c r="Q70" s="40" t="s">
        <v>100</v>
      </c>
      <c r="R70" s="40" t="s">
        <v>100</v>
      </c>
      <c r="S70" s="40" t="s">
        <v>100</v>
      </c>
    </row>
    <row r="71" spans="1:19" s="22" customFormat="1" ht="15" x14ac:dyDescent="0.2">
      <c r="A71" s="25"/>
      <c r="B71" s="93" t="s">
        <v>10</v>
      </c>
      <c r="C71" s="94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1:19" s="22" customFormat="1" ht="15" x14ac:dyDescent="0.2">
      <c r="A72" s="25"/>
      <c r="B72" s="15" t="s">
        <v>96</v>
      </c>
      <c r="C72" s="30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</row>
    <row r="73" spans="1:19" s="22" customFormat="1" ht="25.5" x14ac:dyDescent="0.2">
      <c r="A73" s="25"/>
      <c r="B73" s="92" t="s">
        <v>80</v>
      </c>
      <c r="C73" s="47" t="s">
        <v>98</v>
      </c>
      <c r="D73" s="40" t="s">
        <v>83</v>
      </c>
      <c r="E73" s="40" t="s">
        <v>83</v>
      </c>
      <c r="F73" s="40" t="s">
        <v>83</v>
      </c>
      <c r="G73" s="40" t="s">
        <v>83</v>
      </c>
      <c r="H73" s="40" t="s">
        <v>83</v>
      </c>
      <c r="I73" s="40" t="s">
        <v>83</v>
      </c>
      <c r="J73" s="40" t="s">
        <v>83</v>
      </c>
      <c r="K73" s="40" t="s">
        <v>83</v>
      </c>
      <c r="L73" s="40" t="s">
        <v>83</v>
      </c>
      <c r="M73" s="40" t="s">
        <v>83</v>
      </c>
      <c r="N73" s="40" t="s">
        <v>83</v>
      </c>
      <c r="O73" s="40" t="s">
        <v>83</v>
      </c>
      <c r="P73" s="40" t="s">
        <v>83</v>
      </c>
      <c r="Q73" s="40" t="s">
        <v>83</v>
      </c>
      <c r="R73" s="40" t="s">
        <v>83</v>
      </c>
      <c r="S73" s="40" t="s">
        <v>83</v>
      </c>
    </row>
    <row r="74" spans="1:19" s="22" customFormat="1" x14ac:dyDescent="0.2">
      <c r="A74" s="25"/>
      <c r="B74" s="36" t="s">
        <v>81</v>
      </c>
      <c r="C74" s="43">
        <f>SUM(D74:S74)</f>
        <v>0</v>
      </c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1:19" s="22" customFormat="1" ht="13.5" thickBot="1" x14ac:dyDescent="0.25">
      <c r="A75" s="25"/>
      <c r="B75" s="37" t="s">
        <v>82</v>
      </c>
      <c r="C75" s="67">
        <f>SUM(D75:S75)</f>
        <v>0</v>
      </c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</row>
    <row r="76" spans="1:19" ht="15" x14ac:dyDescent="0.2">
      <c r="A76" s="6"/>
      <c r="B76" s="8"/>
      <c r="C76" s="9"/>
      <c r="N76" s="9"/>
    </row>
    <row r="78" spans="1:19" x14ac:dyDescent="0.2">
      <c r="B78" s="6"/>
      <c r="C78" s="11"/>
      <c r="N78" s="11"/>
    </row>
  </sheetData>
  <sheetProtection sheet="1" objects="1" scenarios="1" selectLockedCells="1"/>
  <mergeCells count="8">
    <mergeCell ref="B11:C11"/>
    <mergeCell ref="B65:C65"/>
    <mergeCell ref="C3:D3"/>
    <mergeCell ref="B5:C6"/>
    <mergeCell ref="B7:C7"/>
    <mergeCell ref="B8:C8"/>
    <mergeCell ref="B9:C9"/>
    <mergeCell ref="B10:C10"/>
  </mergeCells>
  <conditionalFormatting sqref="D8:S10">
    <cfRule type="cellIs" dxfId="15" priority="1" operator="equal">
      <formula>"Ja, kravet er tilfredsstilt"</formula>
    </cfRule>
    <cfRule type="cellIs" dxfId="14" priority="2" operator="equal">
      <formula>"Nei, kravet er ikke tilfredsstilt"</formula>
    </cfRule>
  </conditionalFormatting>
  <dataValidations disablePrompts="1" count="4">
    <dataValidation type="list" allowBlank="1" showInputMessage="1" showErrorMessage="1" sqref="D61:S64 D31:S33 D36:S39 D41:S43 D45:S48 D50:S55 D57:S59">
      <formula1>Svar</formula1>
    </dataValidation>
    <dataValidation type="list" allowBlank="1" showInputMessage="1" showErrorMessage="1" errorTitle="Besvares kun med Ja eller Nei" error="Svarene kan skrives inn direkte med Ja eller Nei eller velges fra rullegardinen til høyre for cellen." sqref="D23:S29">
      <formula1>Svar</formula1>
    </dataValidation>
    <dataValidation type="whole" operator="greaterThanOrEqual" allowBlank="1" showInputMessage="1" showErrorMessage="1" errorTitle="Angi antall rom med heltall" error="Kun heltall tillates i disse cellene." sqref="D18:S21">
      <formula1>0</formula1>
    </dataValidation>
    <dataValidation type="list" allowBlank="1" showInputMessage="1" showErrorMessage="1" errorTitle="Krav må tilfredsstilles" error="Hvis hotellet ikke kan tilfredsstille absolutte krav, vil hotellet tas ut av evalueringen" sqref="D8:S10">
      <formula1>Krav</formula1>
    </dataValidation>
  </dataValidations>
  <pageMargins left="0.78740157499999996" right="0.78740157499999996" top="0.984251969" bottom="0.984251969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78"/>
  <sheetViews>
    <sheetView showGridLines="0" showZeros="0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5" sqref="B5:C6"/>
    </sheetView>
  </sheetViews>
  <sheetFormatPr baseColWidth="10" defaultRowHeight="12.75" x14ac:dyDescent="0.2"/>
  <cols>
    <col min="1" max="1" width="1.7109375" style="5" customWidth="1"/>
    <col min="2" max="2" width="57.140625" style="5" customWidth="1"/>
    <col min="3" max="3" width="16.85546875" style="10" customWidth="1"/>
    <col min="4" max="4" width="27.42578125" style="10" customWidth="1"/>
    <col min="5" max="19" width="25.7109375" style="10" customWidth="1"/>
    <col min="20" max="16384" width="11.42578125" style="5"/>
  </cols>
  <sheetData>
    <row r="2" spans="1:19" ht="13.5" thickBot="1" x14ac:dyDescent="0.25"/>
    <row r="3" spans="1:19" ht="16.5" thickBot="1" x14ac:dyDescent="0.3">
      <c r="B3" s="33" t="s">
        <v>24</v>
      </c>
      <c r="C3" s="198" t="e">
        <f>VLOOKUP(B3,[0]!Destinasjoner,2,FALSE)&amp;" overnattingsdøgn"</f>
        <v>#REF!</v>
      </c>
      <c r="D3" s="199"/>
    </row>
    <row r="4" spans="1:19" ht="13.5" thickBot="1" x14ac:dyDescent="0.25"/>
    <row r="5" spans="1:19" s="13" customFormat="1" ht="15.75" customHeight="1" x14ac:dyDescent="0.2">
      <c r="A5" s="16"/>
      <c r="B5" s="200" t="e">
        <f>+#REF!</f>
        <v>#REF!</v>
      </c>
      <c r="C5" s="201"/>
      <c r="D5" s="66" t="s">
        <v>22</v>
      </c>
      <c r="E5" s="66" t="s">
        <v>22</v>
      </c>
      <c r="F5" s="66" t="s">
        <v>22</v>
      </c>
      <c r="G5" s="66" t="s">
        <v>22</v>
      </c>
      <c r="H5" s="66" t="s">
        <v>22</v>
      </c>
      <c r="I5" s="66" t="s">
        <v>22</v>
      </c>
      <c r="J5" s="66" t="s">
        <v>22</v>
      </c>
      <c r="K5" s="66" t="s">
        <v>22</v>
      </c>
      <c r="L5" s="66" t="s">
        <v>22</v>
      </c>
      <c r="M5" s="66" t="s">
        <v>22</v>
      </c>
      <c r="N5" s="66" t="s">
        <v>22</v>
      </c>
      <c r="O5" s="66" t="s">
        <v>22</v>
      </c>
      <c r="P5" s="66" t="s">
        <v>22</v>
      </c>
      <c r="Q5" s="66" t="s">
        <v>22</v>
      </c>
      <c r="R5" s="66" t="s">
        <v>22</v>
      </c>
      <c r="S5" s="66" t="s">
        <v>22</v>
      </c>
    </row>
    <row r="6" spans="1:19" s="14" customFormat="1" ht="15.75" customHeight="1" thickBot="1" x14ac:dyDescent="0.3">
      <c r="A6" s="2"/>
      <c r="B6" s="202"/>
      <c r="C6" s="203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s="22" customFormat="1" ht="38.25" x14ac:dyDescent="0.2">
      <c r="B7" s="204" t="s">
        <v>66</v>
      </c>
      <c r="C7" s="205"/>
      <c r="D7" s="65" t="s">
        <v>73</v>
      </c>
      <c r="E7" s="65" t="s">
        <v>73</v>
      </c>
      <c r="F7" s="65" t="s">
        <v>73</v>
      </c>
      <c r="G7" s="65" t="s">
        <v>73</v>
      </c>
      <c r="H7" s="65" t="s">
        <v>73</v>
      </c>
      <c r="I7" s="65" t="s">
        <v>73</v>
      </c>
      <c r="J7" s="65" t="s">
        <v>73</v>
      </c>
      <c r="K7" s="65" t="s">
        <v>73</v>
      </c>
      <c r="L7" s="65" t="s">
        <v>73</v>
      </c>
      <c r="M7" s="65" t="s">
        <v>73</v>
      </c>
      <c r="N7" s="65" t="s">
        <v>73</v>
      </c>
      <c r="O7" s="65" t="s">
        <v>73</v>
      </c>
      <c r="P7" s="65" t="s">
        <v>73</v>
      </c>
      <c r="Q7" s="65" t="s">
        <v>73</v>
      </c>
      <c r="R7" s="65" t="s">
        <v>73</v>
      </c>
      <c r="S7" s="65" t="s">
        <v>73</v>
      </c>
    </row>
    <row r="8" spans="1:19" s="14" customFormat="1" ht="15" x14ac:dyDescent="0.25">
      <c r="A8" s="2"/>
      <c r="B8" s="206" t="s">
        <v>67</v>
      </c>
      <c r="C8" s="207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s="14" customFormat="1" ht="15" x14ac:dyDescent="0.25">
      <c r="A9" s="2"/>
      <c r="B9" s="206" t="s">
        <v>68</v>
      </c>
      <c r="C9" s="207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 s="14" customFormat="1" ht="15.75" thickBot="1" x14ac:dyDescent="0.3">
      <c r="A10" s="2"/>
      <c r="B10" s="208" t="s">
        <v>69</v>
      </c>
      <c r="C10" s="209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19" s="12" customFormat="1" ht="24" thickBot="1" x14ac:dyDescent="0.25">
      <c r="A11"/>
      <c r="B11" s="194" t="str">
        <f>"Overnatting - "&amp;'Liste og vekting'!C10*100&amp;"%"</f>
        <v>Overnatting - 75%</v>
      </c>
      <c r="C11" s="195"/>
      <c r="D11" s="68">
        <f t="shared" ref="D11:S11" si="0">+D6</f>
        <v>0</v>
      </c>
      <c r="E11" s="68">
        <f t="shared" si="0"/>
        <v>0</v>
      </c>
      <c r="F11" s="68">
        <f t="shared" si="0"/>
        <v>0</v>
      </c>
      <c r="G11" s="68">
        <f t="shared" si="0"/>
        <v>0</v>
      </c>
      <c r="H11" s="68">
        <f t="shared" si="0"/>
        <v>0</v>
      </c>
      <c r="I11" s="68">
        <f t="shared" si="0"/>
        <v>0</v>
      </c>
      <c r="J11" s="68">
        <f t="shared" si="0"/>
        <v>0</v>
      </c>
      <c r="K11" s="68">
        <f t="shared" si="0"/>
        <v>0</v>
      </c>
      <c r="L11" s="68">
        <f t="shared" si="0"/>
        <v>0</v>
      </c>
      <c r="M11" s="68">
        <f t="shared" si="0"/>
        <v>0</v>
      </c>
      <c r="N11" s="68">
        <f t="shared" si="0"/>
        <v>0</v>
      </c>
      <c r="O11" s="68">
        <f t="shared" si="0"/>
        <v>0</v>
      </c>
      <c r="P11" s="68">
        <f t="shared" si="0"/>
        <v>0</v>
      </c>
      <c r="Q11" s="68">
        <f t="shared" si="0"/>
        <v>0</v>
      </c>
      <c r="R11" s="68">
        <f t="shared" si="0"/>
        <v>0</v>
      </c>
      <c r="S11" s="68">
        <f t="shared" si="0"/>
        <v>0</v>
      </c>
    </row>
    <row r="12" spans="1:19" s="22" customFormat="1" ht="18" x14ac:dyDescent="0.2">
      <c r="B12" s="41" t="str">
        <f>"Pris "&amp;"- "&amp;'Liste og vekting'!D11*100&amp;"%"</f>
        <v>Pris - 60%</v>
      </c>
      <c r="C12" s="47" t="s">
        <v>87</v>
      </c>
      <c r="D12" s="40" t="s">
        <v>33</v>
      </c>
      <c r="E12" s="40" t="s">
        <v>33</v>
      </c>
      <c r="F12" s="40" t="s">
        <v>33</v>
      </c>
      <c r="G12" s="40" t="s">
        <v>33</v>
      </c>
      <c r="H12" s="40" t="s">
        <v>33</v>
      </c>
      <c r="I12" s="40" t="s">
        <v>33</v>
      </c>
      <c r="J12" s="40" t="s">
        <v>33</v>
      </c>
      <c r="K12" s="40" t="s">
        <v>33</v>
      </c>
      <c r="L12" s="40" t="s">
        <v>33</v>
      </c>
      <c r="M12" s="40" t="s">
        <v>33</v>
      </c>
      <c r="N12" s="40" t="s">
        <v>33</v>
      </c>
      <c r="O12" s="40" t="s">
        <v>33</v>
      </c>
      <c r="P12" s="40" t="s">
        <v>33</v>
      </c>
      <c r="Q12" s="40" t="s">
        <v>33</v>
      </c>
      <c r="R12" s="40" t="s">
        <v>33</v>
      </c>
      <c r="S12" s="40" t="s">
        <v>33</v>
      </c>
    </row>
    <row r="13" spans="1:19" s="22" customFormat="1" x14ac:dyDescent="0.2">
      <c r="A13" s="24"/>
      <c r="B13" s="3" t="str">
        <f>"Pris tirsdag og onsdag "&amp;"(Vektes med "&amp;'Liste og vekting'!E12*100&amp;"%)"</f>
        <v>Pris tirsdag og onsdag (Vektes med 60%)</v>
      </c>
      <c r="C13" s="105">
        <f>IF(SUM(D13:S13)&gt;0,AVERAGE(D13:S13),0)</f>
        <v>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spans="1:19" s="22" customFormat="1" x14ac:dyDescent="0.2">
      <c r="A14" s="25"/>
      <c r="B14" s="4" t="str">
        <f>"Pris øvrige dager "&amp;"(Vektes med "&amp;'Liste og vekting'!E13*100&amp;"%)"</f>
        <v>Pris øvrige dager (Vektes med 40%)</v>
      </c>
      <c r="C14" s="105">
        <f>IF(SUM(D14:S14)&gt;0,AVERAGE(D14:S14),0)</f>
        <v>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s="22" customFormat="1" x14ac:dyDescent="0.2">
      <c r="A15" s="25"/>
      <c r="B15" s="38" t="s">
        <v>99</v>
      </c>
      <c r="C15" s="105">
        <f>IF(SUM(D15:S15)&gt;0,AVERAGE(D15:S15)*20,0)</f>
        <v>0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1:19" s="22" customFormat="1" x14ac:dyDescent="0.2">
      <c r="A16" s="25"/>
      <c r="B16" s="38" t="s">
        <v>89</v>
      </c>
      <c r="C16" s="107" t="str">
        <f>IF(((C13*0.6)+(C14*0.4)+C15)=0,"  ",IF(ISERROR((C13*0.6)+(C14*0.4)+C15),0,((C13*0.6)+(C14*0.4)+C15)))</f>
        <v xml:space="preserve">  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22" customFormat="1" ht="25.5" x14ac:dyDescent="0.2">
      <c r="A17" s="25"/>
      <c r="B17" s="23" t="str">
        <f>"Servicegrad og kapasitet "&amp;"- "&amp;'Liste og vekting'!D16*100&amp;"%"</f>
        <v>Servicegrad og kapasitet - 20%</v>
      </c>
      <c r="C17" s="47" t="s">
        <v>88</v>
      </c>
      <c r="D17" s="31" t="str">
        <f t="shared" ref="D17:S17" si="1">"Oppgi antall rom
"&amp;D11</f>
        <v>Oppgi antall rom
0</v>
      </c>
      <c r="E17" s="31" t="str">
        <f t="shared" si="1"/>
        <v>Oppgi antall rom
0</v>
      </c>
      <c r="F17" s="31" t="str">
        <f t="shared" si="1"/>
        <v>Oppgi antall rom
0</v>
      </c>
      <c r="G17" s="31" t="str">
        <f t="shared" si="1"/>
        <v>Oppgi antall rom
0</v>
      </c>
      <c r="H17" s="31" t="str">
        <f t="shared" si="1"/>
        <v>Oppgi antall rom
0</v>
      </c>
      <c r="I17" s="31" t="str">
        <f t="shared" si="1"/>
        <v>Oppgi antall rom
0</v>
      </c>
      <c r="J17" s="31" t="str">
        <f t="shared" si="1"/>
        <v>Oppgi antall rom
0</v>
      </c>
      <c r="K17" s="31" t="str">
        <f t="shared" si="1"/>
        <v>Oppgi antall rom
0</v>
      </c>
      <c r="L17" s="31" t="str">
        <f t="shared" si="1"/>
        <v>Oppgi antall rom
0</v>
      </c>
      <c r="M17" s="31" t="str">
        <f t="shared" si="1"/>
        <v>Oppgi antall rom
0</v>
      </c>
      <c r="N17" s="31" t="str">
        <f t="shared" si="1"/>
        <v>Oppgi antall rom
0</v>
      </c>
      <c r="O17" s="31" t="str">
        <f t="shared" si="1"/>
        <v>Oppgi antall rom
0</v>
      </c>
      <c r="P17" s="31" t="str">
        <f t="shared" si="1"/>
        <v>Oppgi antall rom
0</v>
      </c>
      <c r="Q17" s="31" t="str">
        <f t="shared" si="1"/>
        <v>Oppgi antall rom
0</v>
      </c>
      <c r="R17" s="31" t="str">
        <f t="shared" si="1"/>
        <v>Oppgi antall rom
0</v>
      </c>
      <c r="S17" s="31" t="str">
        <f t="shared" si="1"/>
        <v>Oppgi antall rom
0</v>
      </c>
    </row>
    <row r="18" spans="1:19" s="22" customFormat="1" x14ac:dyDescent="0.2">
      <c r="A18" s="25"/>
      <c r="B18" s="15" t="s">
        <v>62</v>
      </c>
      <c r="C18" s="29">
        <f>SUM(D18:S18)</f>
        <v>0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1:19" s="22" customFormat="1" x14ac:dyDescent="0.2">
      <c r="A19" s="25"/>
      <c r="B19" s="15" t="s">
        <v>63</v>
      </c>
      <c r="C19" s="43">
        <f>SUM(D19:S19)</f>
        <v>0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1:19" s="22" customFormat="1" x14ac:dyDescent="0.2">
      <c r="A20" s="25"/>
      <c r="B20" s="15" t="s">
        <v>64</v>
      </c>
      <c r="C20" s="43">
        <f>SUM(D20:S20)</f>
        <v>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1:19" s="22" customFormat="1" ht="13.5" thickBot="1" x14ac:dyDescent="0.25">
      <c r="A21" s="25"/>
      <c r="B21" s="15" t="s">
        <v>65</v>
      </c>
      <c r="C21" s="43">
        <f>SUM(D21:S21)</f>
        <v>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1:19" s="22" customFormat="1" x14ac:dyDescent="0.2">
      <c r="A22" s="25"/>
      <c r="B22" s="20" t="s">
        <v>7</v>
      </c>
      <c r="C22" s="34" t="s">
        <v>97</v>
      </c>
      <c r="D22" s="26" t="s">
        <v>34</v>
      </c>
      <c r="E22" s="26" t="s">
        <v>34</v>
      </c>
      <c r="F22" s="26" t="s">
        <v>34</v>
      </c>
      <c r="G22" s="26" t="s">
        <v>34</v>
      </c>
      <c r="H22" s="26" t="s">
        <v>34</v>
      </c>
      <c r="I22" s="26" t="s">
        <v>34</v>
      </c>
      <c r="J22" s="26" t="s">
        <v>34</v>
      </c>
      <c r="K22" s="26" t="s">
        <v>34</v>
      </c>
      <c r="L22" s="26" t="s">
        <v>34</v>
      </c>
      <c r="M22" s="26" t="s">
        <v>34</v>
      </c>
      <c r="N22" s="26" t="s">
        <v>34</v>
      </c>
      <c r="O22" s="26" t="s">
        <v>34</v>
      </c>
      <c r="P22" s="26" t="s">
        <v>34</v>
      </c>
      <c r="Q22" s="26" t="s">
        <v>34</v>
      </c>
      <c r="R22" s="26" t="s">
        <v>34</v>
      </c>
      <c r="S22" s="26" t="s">
        <v>34</v>
      </c>
    </row>
    <row r="23" spans="1:19" s="22" customFormat="1" x14ac:dyDescent="0.2">
      <c r="A23" s="25"/>
      <c r="B23" s="17" t="s">
        <v>2</v>
      </c>
      <c r="C23" s="63">
        <f>IF(ISERROR(COUNTIF(D23:S23,"Ja")/COUNTA(D23:S23)),0,(COUNTIF(D23:S23,"Ja")/COUNTA(D23:S23)))</f>
        <v>0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1:19" s="22" customFormat="1" x14ac:dyDescent="0.2">
      <c r="A24" s="25"/>
      <c r="B24" s="17" t="s">
        <v>3</v>
      </c>
      <c r="C24" s="63">
        <f t="shared" ref="C24:C33" si="2">IF(ISERROR(COUNTIF(D24:S24,"Ja")/COUNTA(D24:S24)),0,(COUNTIF(D24:S24,"Ja")/COUNTA(D24:S24)))</f>
        <v>0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s="22" customFormat="1" x14ac:dyDescent="0.2">
      <c r="A25" s="25"/>
      <c r="B25" s="17" t="s">
        <v>4</v>
      </c>
      <c r="C25" s="63">
        <f t="shared" si="2"/>
        <v>0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</row>
    <row r="26" spans="1:19" s="22" customFormat="1" x14ac:dyDescent="0.2">
      <c r="A26" s="25"/>
      <c r="B26" s="17" t="s">
        <v>5</v>
      </c>
      <c r="C26" s="63">
        <f t="shared" si="2"/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</row>
    <row r="27" spans="1:19" s="22" customFormat="1" x14ac:dyDescent="0.2">
      <c r="A27" s="25"/>
      <c r="B27" s="17" t="s">
        <v>6</v>
      </c>
      <c r="C27" s="63">
        <f t="shared" si="2"/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1:19" s="22" customFormat="1" x14ac:dyDescent="0.2">
      <c r="A28" s="25"/>
      <c r="B28" s="27" t="s">
        <v>32</v>
      </c>
      <c r="C28" s="63">
        <f t="shared" si="2"/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1:19" s="22" customFormat="1" ht="13.5" thickBot="1" x14ac:dyDescent="0.25">
      <c r="A29" s="25"/>
      <c r="B29" s="18" t="s">
        <v>16</v>
      </c>
      <c r="C29" s="63">
        <f t="shared" si="2"/>
        <v>0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19" s="22" customFormat="1" x14ac:dyDescent="0.2">
      <c r="A30" s="25"/>
      <c r="B30" s="20" t="s">
        <v>17</v>
      </c>
      <c r="C30" s="34" t="s">
        <v>97</v>
      </c>
      <c r="D30" s="26" t="s">
        <v>34</v>
      </c>
      <c r="E30" s="26" t="s">
        <v>34</v>
      </c>
      <c r="F30" s="26" t="s">
        <v>34</v>
      </c>
      <c r="G30" s="26" t="s">
        <v>34</v>
      </c>
      <c r="H30" s="26" t="s">
        <v>34</v>
      </c>
      <c r="I30" s="26" t="s">
        <v>34</v>
      </c>
      <c r="J30" s="26" t="s">
        <v>34</v>
      </c>
      <c r="K30" s="26" t="s">
        <v>34</v>
      </c>
      <c r="L30" s="26" t="s">
        <v>34</v>
      </c>
      <c r="M30" s="26" t="s">
        <v>34</v>
      </c>
      <c r="N30" s="26" t="s">
        <v>34</v>
      </c>
      <c r="O30" s="26" t="s">
        <v>34</v>
      </c>
      <c r="P30" s="26" t="s">
        <v>34</v>
      </c>
      <c r="Q30" s="26" t="s">
        <v>34</v>
      </c>
      <c r="R30" s="26" t="s">
        <v>34</v>
      </c>
      <c r="S30" s="26" t="s">
        <v>34</v>
      </c>
    </row>
    <row r="31" spans="1:19" s="22" customFormat="1" x14ac:dyDescent="0.2">
      <c r="A31" s="25"/>
      <c r="B31" s="17" t="s">
        <v>20</v>
      </c>
      <c r="C31" s="63">
        <f t="shared" si="2"/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</row>
    <row r="32" spans="1:19" s="22" customFormat="1" x14ac:dyDescent="0.2">
      <c r="A32" s="25"/>
      <c r="B32" s="17" t="s">
        <v>19</v>
      </c>
      <c r="C32" s="63">
        <f t="shared" si="2"/>
        <v>0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1:19" s="22" customFormat="1" ht="13.5" thickBot="1" x14ac:dyDescent="0.25">
      <c r="A33" s="25"/>
      <c r="B33" s="28" t="s">
        <v>18</v>
      </c>
      <c r="C33" s="63">
        <f t="shared" si="2"/>
        <v>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1:19" s="22" customFormat="1" ht="18.75" thickBot="1" x14ac:dyDescent="0.25">
      <c r="A34" s="25"/>
      <c r="B34" s="23" t="str">
        <f>"Miljø "&amp;"- "&amp;'Liste og vekting'!D33*100&amp;"%"</f>
        <v>Miljø - 20%</v>
      </c>
      <c r="C34" s="35"/>
      <c r="D34" s="68">
        <f t="shared" ref="D34:S34" si="3">+D6</f>
        <v>0</v>
      </c>
      <c r="E34" s="68">
        <f t="shared" si="3"/>
        <v>0</v>
      </c>
      <c r="F34" s="68">
        <f t="shared" si="3"/>
        <v>0</v>
      </c>
      <c r="G34" s="68">
        <f t="shared" si="3"/>
        <v>0</v>
      </c>
      <c r="H34" s="68">
        <f t="shared" si="3"/>
        <v>0</v>
      </c>
      <c r="I34" s="68">
        <f t="shared" si="3"/>
        <v>0</v>
      </c>
      <c r="J34" s="68">
        <f t="shared" si="3"/>
        <v>0</v>
      </c>
      <c r="K34" s="68">
        <f t="shared" si="3"/>
        <v>0</v>
      </c>
      <c r="L34" s="68">
        <f t="shared" si="3"/>
        <v>0</v>
      </c>
      <c r="M34" s="68">
        <f t="shared" si="3"/>
        <v>0</v>
      </c>
      <c r="N34" s="68">
        <f t="shared" si="3"/>
        <v>0</v>
      </c>
      <c r="O34" s="68">
        <f t="shared" si="3"/>
        <v>0</v>
      </c>
      <c r="P34" s="68">
        <f t="shared" si="3"/>
        <v>0</v>
      </c>
      <c r="Q34" s="68">
        <f t="shared" si="3"/>
        <v>0</v>
      </c>
      <c r="R34" s="68">
        <f t="shared" si="3"/>
        <v>0</v>
      </c>
      <c r="S34" s="68">
        <f t="shared" si="3"/>
        <v>0</v>
      </c>
    </row>
    <row r="35" spans="1:19" s="22" customFormat="1" x14ac:dyDescent="0.2">
      <c r="A35" s="25"/>
      <c r="B35" s="32" t="s">
        <v>74</v>
      </c>
      <c r="C35" s="34" t="s">
        <v>97</v>
      </c>
      <c r="D35" s="26" t="s">
        <v>34</v>
      </c>
      <c r="E35" s="26" t="s">
        <v>34</v>
      </c>
      <c r="F35" s="26" t="s">
        <v>34</v>
      </c>
      <c r="G35" s="26" t="s">
        <v>34</v>
      </c>
      <c r="H35" s="26" t="s">
        <v>34</v>
      </c>
      <c r="I35" s="26" t="s">
        <v>34</v>
      </c>
      <c r="J35" s="26" t="s">
        <v>34</v>
      </c>
      <c r="K35" s="26" t="s">
        <v>34</v>
      </c>
      <c r="L35" s="26" t="s">
        <v>34</v>
      </c>
      <c r="M35" s="26" t="s">
        <v>34</v>
      </c>
      <c r="N35" s="26" t="s">
        <v>34</v>
      </c>
      <c r="O35" s="26" t="s">
        <v>34</v>
      </c>
      <c r="P35" s="26" t="s">
        <v>34</v>
      </c>
      <c r="Q35" s="26" t="s">
        <v>34</v>
      </c>
      <c r="R35" s="26" t="s">
        <v>34</v>
      </c>
      <c r="S35" s="26" t="s">
        <v>34</v>
      </c>
    </row>
    <row r="36" spans="1:19" s="22" customFormat="1" ht="25.5" x14ac:dyDescent="0.2">
      <c r="A36" s="25"/>
      <c r="B36" s="108" t="s">
        <v>39</v>
      </c>
      <c r="C36" s="63">
        <f>IF(ISERROR(COUNTIF(D36:S36,"Ja")/COUNTA(D36:S36)),0,(COUNTIF(D36:S36,"Ja")/COUNTA(D36:S36)))</f>
        <v>0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s="22" customFormat="1" ht="25.5" x14ac:dyDescent="0.2">
      <c r="A37" s="25"/>
      <c r="B37" s="108" t="s">
        <v>40</v>
      </c>
      <c r="C37" s="63">
        <f>IF(ISERROR(COUNTIF(D37:S37,"Ja")/COUNTA(D37:S37)),0,(COUNTIF(D37:S37,"Ja")/COUNTA(D37:S37)))</f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s="22" customFormat="1" ht="25.5" x14ac:dyDescent="0.2">
      <c r="A38" s="25"/>
      <c r="B38" s="108" t="s">
        <v>38</v>
      </c>
      <c r="C38" s="63">
        <f>IF(ISERROR(COUNTIF(D38:S38,"Ja")/COUNTA(D38:S38)),0,(COUNTIF(D38:S38,"Ja")/COUNTA(D38:S38)))</f>
        <v>0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1:19" s="22" customFormat="1" ht="26.25" thickBot="1" x14ac:dyDescent="0.25">
      <c r="A39" s="25"/>
      <c r="B39" s="108" t="s">
        <v>41</v>
      </c>
      <c r="C39" s="63">
        <f>IF(ISERROR(COUNTIF(D39:S39,"Ja")/COUNTA(D39:S39)),0,(COUNTIF(D39:S39,"Ja")/COUNTA(D39:S39)))</f>
        <v>0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1:19" s="22" customFormat="1" x14ac:dyDescent="0.2">
      <c r="A40" s="25"/>
      <c r="B40" s="32" t="s">
        <v>77</v>
      </c>
      <c r="C40" s="34" t="s">
        <v>97</v>
      </c>
      <c r="D40" s="26" t="s">
        <v>34</v>
      </c>
      <c r="E40" s="26" t="s">
        <v>34</v>
      </c>
      <c r="F40" s="26" t="s">
        <v>34</v>
      </c>
      <c r="G40" s="26" t="s">
        <v>34</v>
      </c>
      <c r="H40" s="26" t="s">
        <v>34</v>
      </c>
      <c r="I40" s="26" t="s">
        <v>34</v>
      </c>
      <c r="J40" s="26" t="s">
        <v>34</v>
      </c>
      <c r="K40" s="26" t="s">
        <v>34</v>
      </c>
      <c r="L40" s="26" t="s">
        <v>34</v>
      </c>
      <c r="M40" s="26" t="s">
        <v>34</v>
      </c>
      <c r="N40" s="26" t="s">
        <v>34</v>
      </c>
      <c r="O40" s="26" t="s">
        <v>34</v>
      </c>
      <c r="P40" s="26" t="s">
        <v>34</v>
      </c>
      <c r="Q40" s="26" t="s">
        <v>34</v>
      </c>
      <c r="R40" s="26" t="s">
        <v>34</v>
      </c>
      <c r="S40" s="26" t="s">
        <v>34</v>
      </c>
    </row>
    <row r="41" spans="1:19" s="22" customFormat="1" x14ac:dyDescent="0.2">
      <c r="A41" s="25"/>
      <c r="B41" s="108" t="s">
        <v>42</v>
      </c>
      <c r="C41" s="63">
        <f>IF(ISERROR(COUNTIF(D41:S41,"Ja")/COUNTA(D41:S41)),0,(COUNTIF(D41:S41,"Ja")/COUNTA(D41:S41)))</f>
        <v>0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1:19" s="22" customFormat="1" x14ac:dyDescent="0.2">
      <c r="A42" s="25"/>
      <c r="B42" s="108" t="s">
        <v>43</v>
      </c>
      <c r="C42" s="63">
        <f>IF(ISERROR(COUNTIF(D42:S42,"Ja")/COUNTA(D42:S42)),0,(COUNTIF(D42:S42,"Ja")/COUNTA(D42:S42)))</f>
        <v>0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s="22" customFormat="1" ht="13.5" thickBot="1" x14ac:dyDescent="0.25">
      <c r="A43" s="25"/>
      <c r="B43" s="108" t="s">
        <v>44</v>
      </c>
      <c r="C43" s="63">
        <f>IF(ISERROR(COUNTIF(D43:S43,"Ja")/COUNTA(D43:S43)),0,(COUNTIF(D43:S43,"Ja")/COUNTA(D43:S43)))</f>
        <v>0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s="22" customFormat="1" x14ac:dyDescent="0.2">
      <c r="A44" s="25"/>
      <c r="B44" s="32" t="s">
        <v>75</v>
      </c>
      <c r="C44" s="34" t="s">
        <v>97</v>
      </c>
      <c r="D44" s="26" t="s">
        <v>34</v>
      </c>
      <c r="E44" s="26" t="s">
        <v>34</v>
      </c>
      <c r="F44" s="26" t="s">
        <v>34</v>
      </c>
      <c r="G44" s="26" t="s">
        <v>34</v>
      </c>
      <c r="H44" s="26" t="s">
        <v>34</v>
      </c>
      <c r="I44" s="26" t="s">
        <v>34</v>
      </c>
      <c r="J44" s="26" t="s">
        <v>34</v>
      </c>
      <c r="K44" s="26" t="s">
        <v>34</v>
      </c>
      <c r="L44" s="26" t="s">
        <v>34</v>
      </c>
      <c r="M44" s="26" t="s">
        <v>34</v>
      </c>
      <c r="N44" s="26" t="s">
        <v>34</v>
      </c>
      <c r="O44" s="26" t="s">
        <v>34</v>
      </c>
      <c r="P44" s="26" t="s">
        <v>34</v>
      </c>
      <c r="Q44" s="26" t="s">
        <v>34</v>
      </c>
      <c r="R44" s="26" t="s">
        <v>34</v>
      </c>
      <c r="S44" s="26" t="s">
        <v>34</v>
      </c>
    </row>
    <row r="45" spans="1:19" s="22" customFormat="1" x14ac:dyDescent="0.2">
      <c r="A45" s="25"/>
      <c r="B45" s="108" t="s">
        <v>45</v>
      </c>
      <c r="C45" s="63">
        <f>IF(ISERROR(COUNTIF(D45:S45,"Ja")/COUNTA(D45:S45)),0,(COUNTIF(D45:S45,"Ja")/COUNTA(D45:S45)))</f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s="22" customFormat="1" x14ac:dyDescent="0.2">
      <c r="A46" s="25"/>
      <c r="B46" s="108" t="s">
        <v>46</v>
      </c>
      <c r="C46" s="63">
        <f>IF(ISERROR(COUNTIF(D46:S46,"Ja")/COUNTA(D46:S46)),0,(COUNTIF(D46:S46,"Ja")/COUNTA(D46:S46)))</f>
        <v>0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s="22" customFormat="1" ht="25.5" x14ac:dyDescent="0.2">
      <c r="A47" s="25"/>
      <c r="B47" s="108" t="s">
        <v>47</v>
      </c>
      <c r="C47" s="63">
        <f>IF(ISERROR(COUNTIF(D47:S47,"Ja")/COUNTA(D47:S47)),0,(COUNTIF(D47:S47,"Ja")/COUNTA(D47:S47)))</f>
        <v>0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s="22" customFormat="1" ht="26.25" thickBot="1" x14ac:dyDescent="0.25">
      <c r="A48" s="25"/>
      <c r="B48" s="108" t="s">
        <v>48</v>
      </c>
      <c r="C48" s="63">
        <f>IF(ISERROR(COUNTIF(D48:S48,"Ja")/COUNTA(D48:S48)),0,(COUNTIF(D48:S48,"Ja")/COUNTA(D48:S48)))</f>
        <v>0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19" s="22" customFormat="1" x14ac:dyDescent="0.2">
      <c r="A49" s="25"/>
      <c r="B49" s="32" t="s">
        <v>76</v>
      </c>
      <c r="C49" s="34" t="s">
        <v>97</v>
      </c>
      <c r="D49" s="26" t="s">
        <v>34</v>
      </c>
      <c r="E49" s="26" t="s">
        <v>34</v>
      </c>
      <c r="F49" s="26" t="s">
        <v>34</v>
      </c>
      <c r="G49" s="26" t="s">
        <v>34</v>
      </c>
      <c r="H49" s="26" t="s">
        <v>34</v>
      </c>
      <c r="I49" s="26" t="s">
        <v>34</v>
      </c>
      <c r="J49" s="26" t="s">
        <v>34</v>
      </c>
      <c r="K49" s="26" t="s">
        <v>34</v>
      </c>
      <c r="L49" s="26" t="s">
        <v>34</v>
      </c>
      <c r="M49" s="26" t="s">
        <v>34</v>
      </c>
      <c r="N49" s="26" t="s">
        <v>34</v>
      </c>
      <c r="O49" s="26" t="s">
        <v>34</v>
      </c>
      <c r="P49" s="26" t="s">
        <v>34</v>
      </c>
      <c r="Q49" s="26" t="s">
        <v>34</v>
      </c>
      <c r="R49" s="26" t="s">
        <v>34</v>
      </c>
      <c r="S49" s="26" t="s">
        <v>34</v>
      </c>
    </row>
    <row r="50" spans="1:19" s="22" customFormat="1" x14ac:dyDescent="0.2">
      <c r="A50" s="25"/>
      <c r="B50" s="108" t="s">
        <v>49</v>
      </c>
      <c r="C50" s="63">
        <f t="shared" ref="C50:C55" si="4">IF(ISERROR(COUNTIF(D50:S50,"Ja")/COUNTA(D50:S50)),0,(COUNTIF(D50:S50,"Ja")/COUNTA(D50:S50)))</f>
        <v>0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1:19" s="22" customFormat="1" x14ac:dyDescent="0.2">
      <c r="A51" s="25"/>
      <c r="B51" s="108" t="s">
        <v>50</v>
      </c>
      <c r="C51" s="63">
        <f t="shared" si="4"/>
        <v>0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1:19" s="22" customFormat="1" x14ac:dyDescent="0.2">
      <c r="A52" s="25"/>
      <c r="B52" s="108" t="s">
        <v>51</v>
      </c>
      <c r="C52" s="63">
        <f t="shared" si="4"/>
        <v>0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1:19" s="22" customFormat="1" x14ac:dyDescent="0.2">
      <c r="A53" s="25"/>
      <c r="B53" s="108" t="s">
        <v>52</v>
      </c>
      <c r="C53" s="63">
        <f t="shared" si="4"/>
        <v>0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1:19" s="22" customFormat="1" ht="25.5" x14ac:dyDescent="0.2">
      <c r="A54" s="25"/>
      <c r="B54" s="108" t="s">
        <v>53</v>
      </c>
      <c r="C54" s="63">
        <f t="shared" si="4"/>
        <v>0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1:19" s="22" customFormat="1" ht="13.5" thickBot="1" x14ac:dyDescent="0.25">
      <c r="A55" s="25"/>
      <c r="B55" s="108" t="s">
        <v>54</v>
      </c>
      <c r="C55" s="63">
        <f t="shared" si="4"/>
        <v>0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1:19" s="22" customFormat="1" x14ac:dyDescent="0.2">
      <c r="A56" s="25"/>
      <c r="B56" s="32" t="s">
        <v>78</v>
      </c>
      <c r="C56" s="34" t="s">
        <v>97</v>
      </c>
      <c r="D56" s="26" t="s">
        <v>34</v>
      </c>
      <c r="E56" s="26" t="s">
        <v>34</v>
      </c>
      <c r="F56" s="26" t="s">
        <v>34</v>
      </c>
      <c r="G56" s="26" t="s">
        <v>34</v>
      </c>
      <c r="H56" s="26" t="s">
        <v>34</v>
      </c>
      <c r="I56" s="26" t="s">
        <v>34</v>
      </c>
      <c r="J56" s="26" t="s">
        <v>34</v>
      </c>
      <c r="K56" s="26" t="s">
        <v>34</v>
      </c>
      <c r="L56" s="26" t="s">
        <v>34</v>
      </c>
      <c r="M56" s="26" t="s">
        <v>34</v>
      </c>
      <c r="N56" s="26" t="s">
        <v>34</v>
      </c>
      <c r="O56" s="26" t="s">
        <v>34</v>
      </c>
      <c r="P56" s="26" t="s">
        <v>34</v>
      </c>
      <c r="Q56" s="26" t="s">
        <v>34</v>
      </c>
      <c r="R56" s="26" t="s">
        <v>34</v>
      </c>
      <c r="S56" s="26" t="s">
        <v>34</v>
      </c>
    </row>
    <row r="57" spans="1:19" s="22" customFormat="1" ht="25.5" x14ac:dyDescent="0.2">
      <c r="A57" s="25"/>
      <c r="B57" s="108" t="s">
        <v>55</v>
      </c>
      <c r="C57" s="63">
        <f>IF(ISERROR(COUNTIF(D57:S57,"Ja")/COUNTA(D57:S57)),0,(COUNTIF(D57:S57,"Ja")/COUNTA(D57:S57)))</f>
        <v>0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1:19" s="22" customFormat="1" x14ac:dyDescent="0.2">
      <c r="A58" s="25"/>
      <c r="B58" s="108" t="s">
        <v>56</v>
      </c>
      <c r="C58" s="63">
        <f>IF(ISERROR(COUNTIF(D58:S58,"Ja")/COUNTA(D58:S58)),0,(COUNTIF(D58:S58,"Ja")/COUNTA(D58:S58)))</f>
        <v>0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1:19" s="22" customFormat="1" ht="26.25" thickBot="1" x14ac:dyDescent="0.25">
      <c r="A59" s="25"/>
      <c r="B59" s="108" t="s">
        <v>57</v>
      </c>
      <c r="C59" s="63">
        <f>IF(ISERROR(COUNTIF(D59:S59,"Ja")/COUNTA(D59:S59)),0,(COUNTIF(D59:S59,"Ja")/COUNTA(D59:S59)))</f>
        <v>0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1:19" s="22" customFormat="1" x14ac:dyDescent="0.2">
      <c r="A60" s="25"/>
      <c r="B60" s="32" t="s">
        <v>79</v>
      </c>
      <c r="C60" s="34" t="s">
        <v>97</v>
      </c>
      <c r="D60" s="26" t="s">
        <v>34</v>
      </c>
      <c r="E60" s="26" t="s">
        <v>34</v>
      </c>
      <c r="F60" s="26" t="s">
        <v>34</v>
      </c>
      <c r="G60" s="26" t="s">
        <v>34</v>
      </c>
      <c r="H60" s="26" t="s">
        <v>34</v>
      </c>
      <c r="I60" s="26" t="s">
        <v>34</v>
      </c>
      <c r="J60" s="26" t="s">
        <v>34</v>
      </c>
      <c r="K60" s="26" t="s">
        <v>34</v>
      </c>
      <c r="L60" s="26" t="s">
        <v>34</v>
      </c>
      <c r="M60" s="26" t="s">
        <v>34</v>
      </c>
      <c r="N60" s="26" t="s">
        <v>34</v>
      </c>
      <c r="O60" s="26" t="s">
        <v>34</v>
      </c>
      <c r="P60" s="26" t="s">
        <v>34</v>
      </c>
      <c r="Q60" s="26" t="s">
        <v>34</v>
      </c>
      <c r="R60" s="26" t="s">
        <v>34</v>
      </c>
      <c r="S60" s="26" t="s">
        <v>34</v>
      </c>
    </row>
    <row r="61" spans="1:19" s="22" customFormat="1" x14ac:dyDescent="0.2">
      <c r="A61" s="25"/>
      <c r="B61" s="108" t="s">
        <v>95</v>
      </c>
      <c r="C61" s="63">
        <f>IF(ISERROR(COUNTIF(D61:S61,"Ja")/COUNTA(D61:S61)),0,(COUNTIF(D61:S61,"Ja")/COUNTA(D61:S61)))</f>
        <v>0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1:19" s="22" customFormat="1" ht="25.5" x14ac:dyDescent="0.2">
      <c r="A62" s="25"/>
      <c r="B62" s="108" t="s">
        <v>59</v>
      </c>
      <c r="C62" s="63">
        <f>IF(ISERROR(COUNTIF(D62:S62,"Ja")/COUNTA(D62:S62)),0,(COUNTIF(D62:S62,"Ja")/COUNTA(D62:S62)))</f>
        <v>0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1:19" s="22" customFormat="1" x14ac:dyDescent="0.2">
      <c r="A63" s="25"/>
      <c r="B63" s="108" t="s">
        <v>60</v>
      </c>
      <c r="C63" s="63">
        <f>IF(ISERROR(COUNTIF(D63:S63,"Ja")/COUNTA(D63:S63)),0,(COUNTIF(D63:S63,"Ja")/COUNTA(D63:S63)))</f>
        <v>0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1:19" s="22" customFormat="1" ht="26.25" thickBot="1" x14ac:dyDescent="0.25">
      <c r="A64" s="25"/>
      <c r="B64" s="18" t="s">
        <v>61</v>
      </c>
      <c r="C64" s="63">
        <f>IF(ISERROR(COUNTIF(D64:S64,"Ja")/COUNTA(D64:S64)),0,(COUNTIF(D64:S64,"Ja")/COUNTA(D64:S64)))</f>
        <v>0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</row>
    <row r="65" spans="1:19" s="12" customFormat="1" ht="24" thickBot="1" x14ac:dyDescent="0.3">
      <c r="A65"/>
      <c r="B65" s="196" t="str">
        <f>"Møterom "&amp;"- "&amp;'Liste og vekting'!C65*100&amp;"%"</f>
        <v>Møterom - 25%</v>
      </c>
      <c r="C65" s="197"/>
      <c r="D65" s="64">
        <f t="shared" ref="D65:S65" si="5">+D11</f>
        <v>0</v>
      </c>
      <c r="E65" s="64">
        <f t="shared" si="5"/>
        <v>0</v>
      </c>
      <c r="F65" s="64">
        <f t="shared" si="5"/>
        <v>0</v>
      </c>
      <c r="G65" s="64">
        <f t="shared" si="5"/>
        <v>0</v>
      </c>
      <c r="H65" s="64">
        <f t="shared" si="5"/>
        <v>0</v>
      </c>
      <c r="I65" s="64">
        <f t="shared" si="5"/>
        <v>0</v>
      </c>
      <c r="J65" s="64">
        <f t="shared" si="5"/>
        <v>0</v>
      </c>
      <c r="K65" s="64">
        <f t="shared" si="5"/>
        <v>0</v>
      </c>
      <c r="L65" s="64">
        <f t="shared" si="5"/>
        <v>0</v>
      </c>
      <c r="M65" s="64">
        <f t="shared" si="5"/>
        <v>0</v>
      </c>
      <c r="N65" s="64">
        <f t="shared" si="5"/>
        <v>0</v>
      </c>
      <c r="O65" s="64">
        <f t="shared" si="5"/>
        <v>0</v>
      </c>
      <c r="P65" s="64">
        <f t="shared" si="5"/>
        <v>0</v>
      </c>
      <c r="Q65" s="64">
        <f t="shared" si="5"/>
        <v>0</v>
      </c>
      <c r="R65" s="64">
        <f t="shared" si="5"/>
        <v>0</v>
      </c>
      <c r="S65" s="64">
        <f t="shared" si="5"/>
        <v>0</v>
      </c>
    </row>
    <row r="66" spans="1:19" s="22" customFormat="1" ht="18" x14ac:dyDescent="0.2">
      <c r="B66" s="41" t="str">
        <f>"Pris "&amp;"- "&amp;'Liste og vekting'!D66*100&amp;"%"</f>
        <v>Pris - 60%</v>
      </c>
      <c r="C66" s="47" t="s">
        <v>87</v>
      </c>
      <c r="D66" s="40" t="s">
        <v>33</v>
      </c>
      <c r="E66" s="40" t="s">
        <v>33</v>
      </c>
      <c r="F66" s="40" t="s">
        <v>33</v>
      </c>
      <c r="G66" s="40" t="s">
        <v>33</v>
      </c>
      <c r="H66" s="40" t="s">
        <v>33</v>
      </c>
      <c r="I66" s="40" t="s">
        <v>33</v>
      </c>
      <c r="J66" s="40" t="s">
        <v>33</v>
      </c>
      <c r="K66" s="40" t="s">
        <v>33</v>
      </c>
      <c r="L66" s="40" t="s">
        <v>33</v>
      </c>
      <c r="M66" s="40" t="s">
        <v>33</v>
      </c>
      <c r="N66" s="40" t="s">
        <v>33</v>
      </c>
      <c r="O66" s="40" t="s">
        <v>33</v>
      </c>
      <c r="P66" s="40" t="s">
        <v>33</v>
      </c>
      <c r="Q66" s="40" t="s">
        <v>33</v>
      </c>
      <c r="R66" s="40" t="s">
        <v>33</v>
      </c>
      <c r="S66" s="40" t="s">
        <v>33</v>
      </c>
    </row>
    <row r="67" spans="1:19" s="22" customFormat="1" x14ac:dyDescent="0.2">
      <c r="A67" s="25"/>
      <c r="B67" s="36" t="s">
        <v>101</v>
      </c>
      <c r="C67" s="103" t="str">
        <f>IF(D67&gt;0,AVERAGE(D67:S67)," ")</f>
        <v xml:space="preserve"> </v>
      </c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:19" s="22" customFormat="1" x14ac:dyDescent="0.2">
      <c r="A68" s="25"/>
      <c r="B68" s="36" t="s">
        <v>102</v>
      </c>
      <c r="C68" s="103" t="str">
        <f>IF(D68&gt;0,AVERAGE(D68:S68)," ")</f>
        <v xml:space="preserve"> 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:19" s="22" customFormat="1" x14ac:dyDescent="0.2">
      <c r="A69" s="25"/>
      <c r="B69" s="36" t="s">
        <v>103</v>
      </c>
      <c r="C69" s="103" t="str">
        <f>IF(D69&gt;0,AVERAGE(D69:S69)," ")</f>
        <v xml:space="preserve"> 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:19" s="22" customFormat="1" ht="18" x14ac:dyDescent="0.2">
      <c r="B70" s="41" t="str">
        <f>"Servicegrad og kapasitet "&amp;"- "&amp;'Liste og vekting'!D71*100&amp;"%"</f>
        <v>Servicegrad og kapasitet - 40%</v>
      </c>
      <c r="C70" s="42"/>
      <c r="D70" s="40" t="s">
        <v>100</v>
      </c>
      <c r="E70" s="40" t="s">
        <v>100</v>
      </c>
      <c r="F70" s="40" t="s">
        <v>100</v>
      </c>
      <c r="G70" s="40" t="s">
        <v>100</v>
      </c>
      <c r="H70" s="40" t="s">
        <v>100</v>
      </c>
      <c r="I70" s="40" t="s">
        <v>100</v>
      </c>
      <c r="J70" s="40" t="s">
        <v>100</v>
      </c>
      <c r="K70" s="40" t="s">
        <v>100</v>
      </c>
      <c r="L70" s="40" t="s">
        <v>100</v>
      </c>
      <c r="M70" s="40" t="s">
        <v>100</v>
      </c>
      <c r="N70" s="40" t="s">
        <v>100</v>
      </c>
      <c r="O70" s="40" t="s">
        <v>100</v>
      </c>
      <c r="P70" s="40" t="s">
        <v>100</v>
      </c>
      <c r="Q70" s="40" t="s">
        <v>100</v>
      </c>
      <c r="R70" s="40" t="s">
        <v>100</v>
      </c>
      <c r="S70" s="40" t="s">
        <v>100</v>
      </c>
    </row>
    <row r="71" spans="1:19" s="22" customFormat="1" ht="15" x14ac:dyDescent="0.2">
      <c r="A71" s="25"/>
      <c r="B71" s="93" t="s">
        <v>10</v>
      </c>
      <c r="C71" s="94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1:19" s="22" customFormat="1" ht="15" x14ac:dyDescent="0.2">
      <c r="A72" s="25"/>
      <c r="B72" s="15" t="s">
        <v>96</v>
      </c>
      <c r="C72" s="30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</row>
    <row r="73" spans="1:19" s="22" customFormat="1" ht="25.5" x14ac:dyDescent="0.2">
      <c r="A73" s="25"/>
      <c r="B73" s="92" t="s">
        <v>80</v>
      </c>
      <c r="C73" s="47" t="s">
        <v>98</v>
      </c>
      <c r="D73" s="40" t="s">
        <v>83</v>
      </c>
      <c r="E73" s="40" t="s">
        <v>83</v>
      </c>
      <c r="F73" s="40" t="s">
        <v>83</v>
      </c>
      <c r="G73" s="40" t="s">
        <v>83</v>
      </c>
      <c r="H73" s="40" t="s">
        <v>83</v>
      </c>
      <c r="I73" s="40" t="s">
        <v>83</v>
      </c>
      <c r="J73" s="40" t="s">
        <v>83</v>
      </c>
      <c r="K73" s="40" t="s">
        <v>83</v>
      </c>
      <c r="L73" s="40" t="s">
        <v>83</v>
      </c>
      <c r="M73" s="40" t="s">
        <v>83</v>
      </c>
      <c r="N73" s="40" t="s">
        <v>83</v>
      </c>
      <c r="O73" s="40" t="s">
        <v>83</v>
      </c>
      <c r="P73" s="40" t="s">
        <v>83</v>
      </c>
      <c r="Q73" s="40" t="s">
        <v>83</v>
      </c>
      <c r="R73" s="40" t="s">
        <v>83</v>
      </c>
      <c r="S73" s="40" t="s">
        <v>83</v>
      </c>
    </row>
    <row r="74" spans="1:19" s="22" customFormat="1" x14ac:dyDescent="0.2">
      <c r="A74" s="25"/>
      <c r="B74" s="36" t="s">
        <v>81</v>
      </c>
      <c r="C74" s="43">
        <f>SUM(D74:S74)</f>
        <v>0</v>
      </c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1:19" s="22" customFormat="1" ht="13.5" thickBot="1" x14ac:dyDescent="0.25">
      <c r="A75" s="25"/>
      <c r="B75" s="37" t="s">
        <v>82</v>
      </c>
      <c r="C75" s="67">
        <f>SUM(D75:S75)</f>
        <v>0</v>
      </c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</row>
    <row r="76" spans="1:19" ht="15" x14ac:dyDescent="0.2">
      <c r="A76" s="6"/>
      <c r="B76" s="8"/>
      <c r="C76" s="9"/>
      <c r="N76" s="9"/>
    </row>
    <row r="78" spans="1:19" x14ac:dyDescent="0.2">
      <c r="B78" s="6"/>
      <c r="C78" s="11"/>
      <c r="N78" s="11"/>
    </row>
  </sheetData>
  <sheetProtection sheet="1" objects="1" scenarios="1" selectLockedCells="1"/>
  <mergeCells count="8">
    <mergeCell ref="B11:C11"/>
    <mergeCell ref="B65:C65"/>
    <mergeCell ref="C3:D3"/>
    <mergeCell ref="B5:C6"/>
    <mergeCell ref="B7:C7"/>
    <mergeCell ref="B8:C8"/>
    <mergeCell ref="B9:C9"/>
    <mergeCell ref="B10:C10"/>
  </mergeCells>
  <conditionalFormatting sqref="D8:S10">
    <cfRule type="cellIs" dxfId="13" priority="1" operator="equal">
      <formula>"Ja, kravet er tilfredsstilt"</formula>
    </cfRule>
    <cfRule type="cellIs" dxfId="12" priority="2" operator="equal">
      <formula>"Nei, kravet er ikke tilfredsstilt"</formula>
    </cfRule>
  </conditionalFormatting>
  <dataValidations count="4">
    <dataValidation type="list" allowBlank="1" showInputMessage="1" showErrorMessage="1" errorTitle="Krav må tilfredsstilles" error="Hvis hotellet ikke kan tilfredsstille absolutte krav, vil hotellet tas ut av evalueringen" sqref="D8:S10">
      <formula1>Krav</formula1>
    </dataValidation>
    <dataValidation type="whole" operator="greaterThanOrEqual" allowBlank="1" showInputMessage="1" showErrorMessage="1" errorTitle="Angi antall rom med heltall" error="Kun heltall tillates i disse cellene." sqref="D18:S21">
      <formula1>0</formula1>
    </dataValidation>
    <dataValidation type="list" allowBlank="1" showInputMessage="1" showErrorMessage="1" errorTitle="Besvares kun med Ja eller Nei" error="Svarene kan skrives inn direkte med Ja eller Nei eller velges fra rullegardinen til høyre for cellen." sqref="D23:S29">
      <formula1>Svar</formula1>
    </dataValidation>
    <dataValidation type="list" allowBlank="1" showInputMessage="1" showErrorMessage="1" sqref="D61:S64 D31:S33 D36:S39 D41:S43 D45:S48 D50:S55 D57:S59">
      <formula1>Svar</formula1>
    </dataValidation>
  </dataValidations>
  <pageMargins left="0.78740157499999996" right="0.78740157499999996" top="0.984251969" bottom="0.984251969" header="0.5" footer="0.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78"/>
  <sheetViews>
    <sheetView showGridLines="0" showZeros="0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13" sqref="D13:D14"/>
    </sheetView>
  </sheetViews>
  <sheetFormatPr baseColWidth="10" defaultRowHeight="12.75" x14ac:dyDescent="0.2"/>
  <cols>
    <col min="1" max="1" width="1.7109375" style="5" customWidth="1"/>
    <col min="2" max="2" width="57.140625" style="5" customWidth="1"/>
    <col min="3" max="3" width="16.85546875" style="10" customWidth="1"/>
    <col min="4" max="4" width="27.42578125" style="10" customWidth="1"/>
    <col min="5" max="19" width="25.7109375" style="10" customWidth="1"/>
    <col min="20" max="16384" width="11.42578125" style="5"/>
  </cols>
  <sheetData>
    <row r="2" spans="1:19" ht="13.5" thickBot="1" x14ac:dyDescent="0.25"/>
    <row r="3" spans="1:19" ht="16.5" thickBot="1" x14ac:dyDescent="0.3">
      <c r="B3" s="33" t="s">
        <v>25</v>
      </c>
      <c r="C3" s="198" t="e">
        <f>VLOOKUP(B3,[0]!Destinasjoner,2,FALSE)&amp;" overnattingsdøgn"</f>
        <v>#REF!</v>
      </c>
      <c r="D3" s="199"/>
    </row>
    <row r="4" spans="1:19" ht="13.5" thickBot="1" x14ac:dyDescent="0.25"/>
    <row r="5" spans="1:19" s="13" customFormat="1" ht="15.75" customHeight="1" x14ac:dyDescent="0.2">
      <c r="A5" s="16"/>
      <c r="B5" s="200" t="e">
        <f>+#REF!</f>
        <v>#REF!</v>
      </c>
      <c r="C5" s="201"/>
      <c r="D5" s="66" t="s">
        <v>22</v>
      </c>
      <c r="E5" s="66" t="s">
        <v>22</v>
      </c>
      <c r="F5" s="66" t="s">
        <v>22</v>
      </c>
      <c r="G5" s="66" t="s">
        <v>22</v>
      </c>
      <c r="H5" s="66" t="s">
        <v>22</v>
      </c>
      <c r="I5" s="66" t="s">
        <v>22</v>
      </c>
      <c r="J5" s="66" t="s">
        <v>22</v>
      </c>
      <c r="K5" s="66" t="s">
        <v>22</v>
      </c>
      <c r="L5" s="66" t="s">
        <v>22</v>
      </c>
      <c r="M5" s="66" t="s">
        <v>22</v>
      </c>
      <c r="N5" s="66" t="s">
        <v>22</v>
      </c>
      <c r="O5" s="66" t="s">
        <v>22</v>
      </c>
      <c r="P5" s="66" t="s">
        <v>22</v>
      </c>
      <c r="Q5" s="66" t="s">
        <v>22</v>
      </c>
      <c r="R5" s="66" t="s">
        <v>22</v>
      </c>
      <c r="S5" s="66" t="s">
        <v>22</v>
      </c>
    </row>
    <row r="6" spans="1:19" s="14" customFormat="1" ht="15.75" customHeight="1" thickBot="1" x14ac:dyDescent="0.3">
      <c r="A6" s="2"/>
      <c r="B6" s="202"/>
      <c r="C6" s="203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s="22" customFormat="1" ht="38.25" x14ac:dyDescent="0.2">
      <c r="B7" s="204" t="s">
        <v>66</v>
      </c>
      <c r="C7" s="205"/>
      <c r="D7" s="65" t="s">
        <v>73</v>
      </c>
      <c r="E7" s="65" t="s">
        <v>73</v>
      </c>
      <c r="F7" s="65" t="s">
        <v>73</v>
      </c>
      <c r="G7" s="65" t="s">
        <v>73</v>
      </c>
      <c r="H7" s="65" t="s">
        <v>73</v>
      </c>
      <c r="I7" s="65" t="s">
        <v>73</v>
      </c>
      <c r="J7" s="65" t="s">
        <v>73</v>
      </c>
      <c r="K7" s="65" t="s">
        <v>73</v>
      </c>
      <c r="L7" s="65" t="s">
        <v>73</v>
      </c>
      <c r="M7" s="65" t="s">
        <v>73</v>
      </c>
      <c r="N7" s="65" t="s">
        <v>73</v>
      </c>
      <c r="O7" s="65" t="s">
        <v>73</v>
      </c>
      <c r="P7" s="65" t="s">
        <v>73</v>
      </c>
      <c r="Q7" s="65" t="s">
        <v>73</v>
      </c>
      <c r="R7" s="65" t="s">
        <v>73</v>
      </c>
      <c r="S7" s="65" t="s">
        <v>73</v>
      </c>
    </row>
    <row r="8" spans="1:19" s="14" customFormat="1" ht="15" x14ac:dyDescent="0.25">
      <c r="A8" s="2"/>
      <c r="B8" s="206" t="s">
        <v>67</v>
      </c>
      <c r="C8" s="207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s="14" customFormat="1" ht="15" x14ac:dyDescent="0.25">
      <c r="A9" s="2"/>
      <c r="B9" s="206" t="s">
        <v>68</v>
      </c>
      <c r="C9" s="207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 s="14" customFormat="1" ht="15.75" thickBot="1" x14ac:dyDescent="0.3">
      <c r="A10" s="2"/>
      <c r="B10" s="208" t="s">
        <v>69</v>
      </c>
      <c r="C10" s="209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19" s="12" customFormat="1" ht="24" thickBot="1" x14ac:dyDescent="0.25">
      <c r="A11"/>
      <c r="B11" s="194" t="str">
        <f>"Overnatting - "&amp;'Liste og vekting'!C10*100&amp;"%"</f>
        <v>Overnatting - 75%</v>
      </c>
      <c r="C11" s="195"/>
      <c r="D11" s="68">
        <f t="shared" ref="D11:S11" si="0">+D6</f>
        <v>0</v>
      </c>
      <c r="E11" s="68">
        <f t="shared" si="0"/>
        <v>0</v>
      </c>
      <c r="F11" s="68">
        <f t="shared" si="0"/>
        <v>0</v>
      </c>
      <c r="G11" s="68">
        <f t="shared" si="0"/>
        <v>0</v>
      </c>
      <c r="H11" s="68">
        <f t="shared" si="0"/>
        <v>0</v>
      </c>
      <c r="I11" s="68">
        <f t="shared" si="0"/>
        <v>0</v>
      </c>
      <c r="J11" s="68">
        <f t="shared" si="0"/>
        <v>0</v>
      </c>
      <c r="K11" s="68">
        <f t="shared" si="0"/>
        <v>0</v>
      </c>
      <c r="L11" s="68">
        <f t="shared" si="0"/>
        <v>0</v>
      </c>
      <c r="M11" s="68">
        <f t="shared" si="0"/>
        <v>0</v>
      </c>
      <c r="N11" s="68">
        <f t="shared" si="0"/>
        <v>0</v>
      </c>
      <c r="O11" s="68">
        <f t="shared" si="0"/>
        <v>0</v>
      </c>
      <c r="P11" s="68">
        <f t="shared" si="0"/>
        <v>0</v>
      </c>
      <c r="Q11" s="68">
        <f t="shared" si="0"/>
        <v>0</v>
      </c>
      <c r="R11" s="68">
        <f t="shared" si="0"/>
        <v>0</v>
      </c>
      <c r="S11" s="68">
        <f t="shared" si="0"/>
        <v>0</v>
      </c>
    </row>
    <row r="12" spans="1:19" s="22" customFormat="1" ht="18" x14ac:dyDescent="0.2">
      <c r="B12" s="41" t="str">
        <f>"Pris "&amp;"- "&amp;'Liste og vekting'!D11*100&amp;"%"</f>
        <v>Pris - 60%</v>
      </c>
      <c r="C12" s="47" t="s">
        <v>87</v>
      </c>
      <c r="D12" s="40" t="s">
        <v>33</v>
      </c>
      <c r="E12" s="40" t="s">
        <v>33</v>
      </c>
      <c r="F12" s="40" t="s">
        <v>33</v>
      </c>
      <c r="G12" s="40" t="s">
        <v>33</v>
      </c>
      <c r="H12" s="40" t="s">
        <v>33</v>
      </c>
      <c r="I12" s="40" t="s">
        <v>33</v>
      </c>
      <c r="J12" s="40" t="s">
        <v>33</v>
      </c>
      <c r="K12" s="40" t="s">
        <v>33</v>
      </c>
      <c r="L12" s="40" t="s">
        <v>33</v>
      </c>
      <c r="M12" s="40" t="s">
        <v>33</v>
      </c>
      <c r="N12" s="40" t="s">
        <v>33</v>
      </c>
      <c r="O12" s="40" t="s">
        <v>33</v>
      </c>
      <c r="P12" s="40" t="s">
        <v>33</v>
      </c>
      <c r="Q12" s="40" t="s">
        <v>33</v>
      </c>
      <c r="R12" s="40" t="s">
        <v>33</v>
      </c>
      <c r="S12" s="40" t="s">
        <v>33</v>
      </c>
    </row>
    <row r="13" spans="1:19" s="22" customFormat="1" x14ac:dyDescent="0.2">
      <c r="A13" s="24"/>
      <c r="B13" s="3" t="str">
        <f>"Pris tirsdag og onsdag "&amp;"(Vektes med "&amp;'Liste og vekting'!E12*100&amp;"%)"</f>
        <v>Pris tirsdag og onsdag (Vektes med 60%)</v>
      </c>
      <c r="C13" s="105">
        <f>IF(SUM(D13:S13)&gt;0,AVERAGE(D13:S13),0)</f>
        <v>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spans="1:19" s="22" customFormat="1" x14ac:dyDescent="0.2">
      <c r="A14" s="25"/>
      <c r="B14" s="4" t="str">
        <f>"Pris øvrige dager "&amp;"(Vektes med "&amp;'Liste og vekting'!E13*100&amp;"%)"</f>
        <v>Pris øvrige dager (Vektes med 40%)</v>
      </c>
      <c r="C14" s="105">
        <f>IF(SUM(D14:S14)&gt;0,AVERAGE(D14:S14),0)</f>
        <v>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s="22" customFormat="1" x14ac:dyDescent="0.2">
      <c r="A15" s="25"/>
      <c r="B15" s="38" t="s">
        <v>99</v>
      </c>
      <c r="C15" s="105">
        <f>IF(SUM(D15:S15)&gt;0,AVERAGE(D15:S15)*20,0)</f>
        <v>0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1:19" s="22" customFormat="1" x14ac:dyDescent="0.2">
      <c r="A16" s="25"/>
      <c r="B16" s="38" t="s">
        <v>89</v>
      </c>
      <c r="C16" s="107" t="str">
        <f>IF(((C13*0.6)+(C14*0.4)+C15)=0,"  ",IF(ISERROR((C13*0.6)+(C14*0.4)+C15),0,((C13*0.6)+(C14*0.4)+C15)))</f>
        <v xml:space="preserve">  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22" customFormat="1" ht="25.5" x14ac:dyDescent="0.2">
      <c r="A17" s="25"/>
      <c r="B17" s="23" t="str">
        <f>"Servicegrad og kapasitet "&amp;"- "&amp;'Liste og vekting'!D16*100&amp;"%"</f>
        <v>Servicegrad og kapasitet - 20%</v>
      </c>
      <c r="C17" s="47" t="s">
        <v>88</v>
      </c>
      <c r="D17" s="31" t="str">
        <f t="shared" ref="D17:S17" si="1">"Oppgi antall rom
"&amp;D11</f>
        <v>Oppgi antall rom
0</v>
      </c>
      <c r="E17" s="31" t="str">
        <f t="shared" si="1"/>
        <v>Oppgi antall rom
0</v>
      </c>
      <c r="F17" s="31" t="str">
        <f t="shared" si="1"/>
        <v>Oppgi antall rom
0</v>
      </c>
      <c r="G17" s="31" t="str">
        <f t="shared" si="1"/>
        <v>Oppgi antall rom
0</v>
      </c>
      <c r="H17" s="31" t="str">
        <f t="shared" si="1"/>
        <v>Oppgi antall rom
0</v>
      </c>
      <c r="I17" s="31" t="str">
        <f t="shared" si="1"/>
        <v>Oppgi antall rom
0</v>
      </c>
      <c r="J17" s="31" t="str">
        <f t="shared" si="1"/>
        <v>Oppgi antall rom
0</v>
      </c>
      <c r="K17" s="31" t="str">
        <f t="shared" si="1"/>
        <v>Oppgi antall rom
0</v>
      </c>
      <c r="L17" s="31" t="str">
        <f t="shared" si="1"/>
        <v>Oppgi antall rom
0</v>
      </c>
      <c r="M17" s="31" t="str">
        <f t="shared" si="1"/>
        <v>Oppgi antall rom
0</v>
      </c>
      <c r="N17" s="31" t="str">
        <f t="shared" si="1"/>
        <v>Oppgi antall rom
0</v>
      </c>
      <c r="O17" s="31" t="str">
        <f t="shared" si="1"/>
        <v>Oppgi antall rom
0</v>
      </c>
      <c r="P17" s="31" t="str">
        <f t="shared" si="1"/>
        <v>Oppgi antall rom
0</v>
      </c>
      <c r="Q17" s="31" t="str">
        <f t="shared" si="1"/>
        <v>Oppgi antall rom
0</v>
      </c>
      <c r="R17" s="31" t="str">
        <f t="shared" si="1"/>
        <v>Oppgi antall rom
0</v>
      </c>
      <c r="S17" s="31" t="str">
        <f t="shared" si="1"/>
        <v>Oppgi antall rom
0</v>
      </c>
    </row>
    <row r="18" spans="1:19" s="22" customFormat="1" x14ac:dyDescent="0.2">
      <c r="A18" s="25"/>
      <c r="B18" s="15" t="s">
        <v>62</v>
      </c>
      <c r="C18" s="29">
        <f>SUM(D18:S18)</f>
        <v>0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1:19" s="22" customFormat="1" x14ac:dyDescent="0.2">
      <c r="A19" s="25"/>
      <c r="B19" s="15" t="s">
        <v>63</v>
      </c>
      <c r="C19" s="43">
        <f>SUM(D19:S19)</f>
        <v>0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1:19" s="22" customFormat="1" x14ac:dyDescent="0.2">
      <c r="A20" s="25"/>
      <c r="B20" s="15" t="s">
        <v>64</v>
      </c>
      <c r="C20" s="43">
        <f>SUM(D20:S20)</f>
        <v>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1:19" s="22" customFormat="1" ht="13.5" thickBot="1" x14ac:dyDescent="0.25">
      <c r="A21" s="25"/>
      <c r="B21" s="15" t="s">
        <v>65</v>
      </c>
      <c r="C21" s="43">
        <f>SUM(D21:S21)</f>
        <v>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1:19" s="22" customFormat="1" x14ac:dyDescent="0.2">
      <c r="A22" s="25"/>
      <c r="B22" s="20" t="s">
        <v>7</v>
      </c>
      <c r="C22" s="34" t="s">
        <v>97</v>
      </c>
      <c r="D22" s="26" t="s">
        <v>34</v>
      </c>
      <c r="E22" s="26" t="s">
        <v>34</v>
      </c>
      <c r="F22" s="26" t="s">
        <v>34</v>
      </c>
      <c r="G22" s="26" t="s">
        <v>34</v>
      </c>
      <c r="H22" s="26" t="s">
        <v>34</v>
      </c>
      <c r="I22" s="26" t="s">
        <v>34</v>
      </c>
      <c r="J22" s="26" t="s">
        <v>34</v>
      </c>
      <c r="K22" s="26" t="s">
        <v>34</v>
      </c>
      <c r="L22" s="26" t="s">
        <v>34</v>
      </c>
      <c r="M22" s="26" t="s">
        <v>34</v>
      </c>
      <c r="N22" s="26" t="s">
        <v>34</v>
      </c>
      <c r="O22" s="26" t="s">
        <v>34</v>
      </c>
      <c r="P22" s="26" t="s">
        <v>34</v>
      </c>
      <c r="Q22" s="26" t="s">
        <v>34</v>
      </c>
      <c r="R22" s="26" t="s">
        <v>34</v>
      </c>
      <c r="S22" s="26" t="s">
        <v>34</v>
      </c>
    </row>
    <row r="23" spans="1:19" s="22" customFormat="1" x14ac:dyDescent="0.2">
      <c r="A23" s="25"/>
      <c r="B23" s="17" t="s">
        <v>2</v>
      </c>
      <c r="C23" s="63">
        <f>IF(ISERROR(COUNTIF(D23:S23,"Ja")/COUNTA(D23:S23)),0,(COUNTIF(D23:S23,"Ja")/COUNTA(D23:S23)))</f>
        <v>0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1:19" s="22" customFormat="1" x14ac:dyDescent="0.2">
      <c r="A24" s="25"/>
      <c r="B24" s="17" t="s">
        <v>3</v>
      </c>
      <c r="C24" s="63">
        <f t="shared" ref="C24:C33" si="2">IF(ISERROR(COUNTIF(D24:S24,"Ja")/COUNTA(D24:S24)),0,(COUNTIF(D24:S24,"Ja")/COUNTA(D24:S24)))</f>
        <v>0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s="22" customFormat="1" x14ac:dyDescent="0.2">
      <c r="A25" s="25"/>
      <c r="B25" s="17" t="s">
        <v>4</v>
      </c>
      <c r="C25" s="63">
        <f t="shared" si="2"/>
        <v>0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</row>
    <row r="26" spans="1:19" s="22" customFormat="1" x14ac:dyDescent="0.2">
      <c r="A26" s="25"/>
      <c r="B26" s="17" t="s">
        <v>5</v>
      </c>
      <c r="C26" s="63">
        <f t="shared" si="2"/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</row>
    <row r="27" spans="1:19" s="22" customFormat="1" x14ac:dyDescent="0.2">
      <c r="A27" s="25"/>
      <c r="B27" s="17" t="s">
        <v>6</v>
      </c>
      <c r="C27" s="63">
        <f t="shared" si="2"/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1:19" s="22" customFormat="1" x14ac:dyDescent="0.2">
      <c r="A28" s="25"/>
      <c r="B28" s="27" t="s">
        <v>32</v>
      </c>
      <c r="C28" s="63">
        <f t="shared" si="2"/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1:19" s="22" customFormat="1" ht="13.5" thickBot="1" x14ac:dyDescent="0.25">
      <c r="A29" s="25"/>
      <c r="B29" s="18" t="s">
        <v>16</v>
      </c>
      <c r="C29" s="63">
        <f t="shared" si="2"/>
        <v>0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19" s="22" customFormat="1" x14ac:dyDescent="0.2">
      <c r="A30" s="25"/>
      <c r="B30" s="20" t="s">
        <v>17</v>
      </c>
      <c r="C30" s="34" t="s">
        <v>97</v>
      </c>
      <c r="D30" s="26" t="s">
        <v>34</v>
      </c>
      <c r="E30" s="26" t="s">
        <v>34</v>
      </c>
      <c r="F30" s="26" t="s">
        <v>34</v>
      </c>
      <c r="G30" s="26" t="s">
        <v>34</v>
      </c>
      <c r="H30" s="26" t="s">
        <v>34</v>
      </c>
      <c r="I30" s="26" t="s">
        <v>34</v>
      </c>
      <c r="J30" s="26" t="s">
        <v>34</v>
      </c>
      <c r="K30" s="26" t="s">
        <v>34</v>
      </c>
      <c r="L30" s="26" t="s">
        <v>34</v>
      </c>
      <c r="M30" s="26" t="s">
        <v>34</v>
      </c>
      <c r="N30" s="26" t="s">
        <v>34</v>
      </c>
      <c r="O30" s="26" t="s">
        <v>34</v>
      </c>
      <c r="P30" s="26" t="s">
        <v>34</v>
      </c>
      <c r="Q30" s="26" t="s">
        <v>34</v>
      </c>
      <c r="R30" s="26" t="s">
        <v>34</v>
      </c>
      <c r="S30" s="26" t="s">
        <v>34</v>
      </c>
    </row>
    <row r="31" spans="1:19" s="22" customFormat="1" x14ac:dyDescent="0.2">
      <c r="A31" s="25"/>
      <c r="B31" s="17" t="s">
        <v>20</v>
      </c>
      <c r="C31" s="63">
        <f t="shared" si="2"/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</row>
    <row r="32" spans="1:19" s="22" customFormat="1" x14ac:dyDescent="0.2">
      <c r="A32" s="25"/>
      <c r="B32" s="17" t="s">
        <v>19</v>
      </c>
      <c r="C32" s="63">
        <f t="shared" si="2"/>
        <v>0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1:19" s="22" customFormat="1" ht="13.5" thickBot="1" x14ac:dyDescent="0.25">
      <c r="A33" s="25"/>
      <c r="B33" s="28" t="s">
        <v>18</v>
      </c>
      <c r="C33" s="63">
        <f t="shared" si="2"/>
        <v>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1:19" s="22" customFormat="1" ht="18.75" thickBot="1" x14ac:dyDescent="0.25">
      <c r="A34" s="25"/>
      <c r="B34" s="23" t="str">
        <f>"Miljø "&amp;"- "&amp;'Liste og vekting'!D33*100&amp;"%"</f>
        <v>Miljø - 20%</v>
      </c>
      <c r="C34" s="35"/>
      <c r="D34" s="68">
        <f t="shared" ref="D34:S34" si="3">+D6</f>
        <v>0</v>
      </c>
      <c r="E34" s="68">
        <f t="shared" si="3"/>
        <v>0</v>
      </c>
      <c r="F34" s="68">
        <f t="shared" si="3"/>
        <v>0</v>
      </c>
      <c r="G34" s="68">
        <f t="shared" si="3"/>
        <v>0</v>
      </c>
      <c r="H34" s="68">
        <f t="shared" si="3"/>
        <v>0</v>
      </c>
      <c r="I34" s="68">
        <f t="shared" si="3"/>
        <v>0</v>
      </c>
      <c r="J34" s="68">
        <f t="shared" si="3"/>
        <v>0</v>
      </c>
      <c r="K34" s="68">
        <f t="shared" si="3"/>
        <v>0</v>
      </c>
      <c r="L34" s="68">
        <f t="shared" si="3"/>
        <v>0</v>
      </c>
      <c r="M34" s="68">
        <f t="shared" si="3"/>
        <v>0</v>
      </c>
      <c r="N34" s="68">
        <f t="shared" si="3"/>
        <v>0</v>
      </c>
      <c r="O34" s="68">
        <f t="shared" si="3"/>
        <v>0</v>
      </c>
      <c r="P34" s="68">
        <f t="shared" si="3"/>
        <v>0</v>
      </c>
      <c r="Q34" s="68">
        <f t="shared" si="3"/>
        <v>0</v>
      </c>
      <c r="R34" s="68">
        <f t="shared" si="3"/>
        <v>0</v>
      </c>
      <c r="S34" s="68">
        <f t="shared" si="3"/>
        <v>0</v>
      </c>
    </row>
    <row r="35" spans="1:19" s="22" customFormat="1" x14ac:dyDescent="0.2">
      <c r="A35" s="25"/>
      <c r="B35" s="32" t="s">
        <v>74</v>
      </c>
      <c r="C35" s="34" t="s">
        <v>97</v>
      </c>
      <c r="D35" s="26" t="s">
        <v>34</v>
      </c>
      <c r="E35" s="26" t="s">
        <v>34</v>
      </c>
      <c r="F35" s="26" t="s">
        <v>34</v>
      </c>
      <c r="G35" s="26" t="s">
        <v>34</v>
      </c>
      <c r="H35" s="26" t="s">
        <v>34</v>
      </c>
      <c r="I35" s="26" t="s">
        <v>34</v>
      </c>
      <c r="J35" s="26" t="s">
        <v>34</v>
      </c>
      <c r="K35" s="26" t="s">
        <v>34</v>
      </c>
      <c r="L35" s="26" t="s">
        <v>34</v>
      </c>
      <c r="M35" s="26" t="s">
        <v>34</v>
      </c>
      <c r="N35" s="26" t="s">
        <v>34</v>
      </c>
      <c r="O35" s="26" t="s">
        <v>34</v>
      </c>
      <c r="P35" s="26" t="s">
        <v>34</v>
      </c>
      <c r="Q35" s="26" t="s">
        <v>34</v>
      </c>
      <c r="R35" s="26" t="s">
        <v>34</v>
      </c>
      <c r="S35" s="26" t="s">
        <v>34</v>
      </c>
    </row>
    <row r="36" spans="1:19" s="22" customFormat="1" ht="25.5" x14ac:dyDescent="0.2">
      <c r="A36" s="25"/>
      <c r="B36" s="108" t="s">
        <v>39</v>
      </c>
      <c r="C36" s="63">
        <f>IF(ISERROR(COUNTIF(D36:S36,"Ja")/COUNTA(D36:S36)),0,(COUNTIF(D36:S36,"Ja")/COUNTA(D36:S36)))</f>
        <v>0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s="22" customFormat="1" ht="25.5" x14ac:dyDescent="0.2">
      <c r="A37" s="25"/>
      <c r="B37" s="108" t="s">
        <v>40</v>
      </c>
      <c r="C37" s="63">
        <f>IF(ISERROR(COUNTIF(D37:S37,"Ja")/COUNTA(D37:S37)),0,(COUNTIF(D37:S37,"Ja")/COUNTA(D37:S37)))</f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s="22" customFormat="1" ht="25.5" x14ac:dyDescent="0.2">
      <c r="A38" s="25"/>
      <c r="B38" s="108" t="s">
        <v>38</v>
      </c>
      <c r="C38" s="63">
        <f>IF(ISERROR(COUNTIF(D38:S38,"Ja")/COUNTA(D38:S38)),0,(COUNTIF(D38:S38,"Ja")/COUNTA(D38:S38)))</f>
        <v>0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1:19" s="22" customFormat="1" ht="26.25" thickBot="1" x14ac:dyDescent="0.25">
      <c r="A39" s="25"/>
      <c r="B39" s="108" t="s">
        <v>41</v>
      </c>
      <c r="C39" s="63">
        <f>IF(ISERROR(COUNTIF(D39:S39,"Ja")/COUNTA(D39:S39)),0,(COUNTIF(D39:S39,"Ja")/COUNTA(D39:S39)))</f>
        <v>0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1:19" s="22" customFormat="1" x14ac:dyDescent="0.2">
      <c r="A40" s="25"/>
      <c r="B40" s="32" t="s">
        <v>77</v>
      </c>
      <c r="C40" s="34" t="s">
        <v>97</v>
      </c>
      <c r="D40" s="26" t="s">
        <v>34</v>
      </c>
      <c r="E40" s="26" t="s">
        <v>34</v>
      </c>
      <c r="F40" s="26" t="s">
        <v>34</v>
      </c>
      <c r="G40" s="26" t="s">
        <v>34</v>
      </c>
      <c r="H40" s="26" t="s">
        <v>34</v>
      </c>
      <c r="I40" s="26" t="s">
        <v>34</v>
      </c>
      <c r="J40" s="26" t="s">
        <v>34</v>
      </c>
      <c r="K40" s="26" t="s">
        <v>34</v>
      </c>
      <c r="L40" s="26" t="s">
        <v>34</v>
      </c>
      <c r="M40" s="26" t="s">
        <v>34</v>
      </c>
      <c r="N40" s="26" t="s">
        <v>34</v>
      </c>
      <c r="O40" s="26" t="s">
        <v>34</v>
      </c>
      <c r="P40" s="26" t="s">
        <v>34</v>
      </c>
      <c r="Q40" s="26" t="s">
        <v>34</v>
      </c>
      <c r="R40" s="26" t="s">
        <v>34</v>
      </c>
      <c r="S40" s="26" t="s">
        <v>34</v>
      </c>
    </row>
    <row r="41" spans="1:19" s="22" customFormat="1" x14ac:dyDescent="0.2">
      <c r="A41" s="25"/>
      <c r="B41" s="108" t="s">
        <v>42</v>
      </c>
      <c r="C41" s="63">
        <f>IF(ISERROR(COUNTIF(D41:S41,"Ja")/COUNTA(D41:S41)),0,(COUNTIF(D41:S41,"Ja")/COUNTA(D41:S41)))</f>
        <v>0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1:19" s="22" customFormat="1" x14ac:dyDescent="0.2">
      <c r="A42" s="25"/>
      <c r="B42" s="108" t="s">
        <v>43</v>
      </c>
      <c r="C42" s="63">
        <f>IF(ISERROR(COUNTIF(D42:S42,"Ja")/COUNTA(D42:S42)),0,(COUNTIF(D42:S42,"Ja")/COUNTA(D42:S42)))</f>
        <v>0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s="22" customFormat="1" ht="13.5" thickBot="1" x14ac:dyDescent="0.25">
      <c r="A43" s="25"/>
      <c r="B43" s="108" t="s">
        <v>44</v>
      </c>
      <c r="C43" s="63">
        <f>IF(ISERROR(COUNTIF(D43:S43,"Ja")/COUNTA(D43:S43)),0,(COUNTIF(D43:S43,"Ja")/COUNTA(D43:S43)))</f>
        <v>0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s="22" customFormat="1" x14ac:dyDescent="0.2">
      <c r="A44" s="25"/>
      <c r="B44" s="32" t="s">
        <v>75</v>
      </c>
      <c r="C44" s="34" t="s">
        <v>97</v>
      </c>
      <c r="D44" s="26" t="s">
        <v>34</v>
      </c>
      <c r="E44" s="26" t="s">
        <v>34</v>
      </c>
      <c r="F44" s="26" t="s">
        <v>34</v>
      </c>
      <c r="G44" s="26" t="s">
        <v>34</v>
      </c>
      <c r="H44" s="26" t="s">
        <v>34</v>
      </c>
      <c r="I44" s="26" t="s">
        <v>34</v>
      </c>
      <c r="J44" s="26" t="s">
        <v>34</v>
      </c>
      <c r="K44" s="26" t="s">
        <v>34</v>
      </c>
      <c r="L44" s="26" t="s">
        <v>34</v>
      </c>
      <c r="M44" s="26" t="s">
        <v>34</v>
      </c>
      <c r="N44" s="26" t="s">
        <v>34</v>
      </c>
      <c r="O44" s="26" t="s">
        <v>34</v>
      </c>
      <c r="P44" s="26" t="s">
        <v>34</v>
      </c>
      <c r="Q44" s="26" t="s">
        <v>34</v>
      </c>
      <c r="R44" s="26" t="s">
        <v>34</v>
      </c>
      <c r="S44" s="26" t="s">
        <v>34</v>
      </c>
    </row>
    <row r="45" spans="1:19" s="22" customFormat="1" x14ac:dyDescent="0.2">
      <c r="A45" s="25"/>
      <c r="B45" s="108" t="s">
        <v>45</v>
      </c>
      <c r="C45" s="63">
        <f>IF(ISERROR(COUNTIF(D45:S45,"Ja")/COUNTA(D45:S45)),0,(COUNTIF(D45:S45,"Ja")/COUNTA(D45:S45)))</f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s="22" customFormat="1" x14ac:dyDescent="0.2">
      <c r="A46" s="25"/>
      <c r="B46" s="108" t="s">
        <v>46</v>
      </c>
      <c r="C46" s="63">
        <f>IF(ISERROR(COUNTIF(D46:S46,"Ja")/COUNTA(D46:S46)),0,(COUNTIF(D46:S46,"Ja")/COUNTA(D46:S46)))</f>
        <v>0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s="22" customFormat="1" ht="25.5" x14ac:dyDescent="0.2">
      <c r="A47" s="25"/>
      <c r="B47" s="108" t="s">
        <v>47</v>
      </c>
      <c r="C47" s="63">
        <f>IF(ISERROR(COUNTIF(D47:S47,"Ja")/COUNTA(D47:S47)),0,(COUNTIF(D47:S47,"Ja")/COUNTA(D47:S47)))</f>
        <v>0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s="22" customFormat="1" ht="26.25" thickBot="1" x14ac:dyDescent="0.25">
      <c r="A48" s="25"/>
      <c r="B48" s="108" t="s">
        <v>48</v>
      </c>
      <c r="C48" s="63">
        <f>IF(ISERROR(COUNTIF(D48:S48,"Ja")/COUNTA(D48:S48)),0,(COUNTIF(D48:S48,"Ja")/COUNTA(D48:S48)))</f>
        <v>0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19" s="22" customFormat="1" x14ac:dyDescent="0.2">
      <c r="A49" s="25"/>
      <c r="B49" s="32" t="s">
        <v>76</v>
      </c>
      <c r="C49" s="34" t="s">
        <v>97</v>
      </c>
      <c r="D49" s="26" t="s">
        <v>34</v>
      </c>
      <c r="E49" s="26" t="s">
        <v>34</v>
      </c>
      <c r="F49" s="26" t="s">
        <v>34</v>
      </c>
      <c r="G49" s="26" t="s">
        <v>34</v>
      </c>
      <c r="H49" s="26" t="s">
        <v>34</v>
      </c>
      <c r="I49" s="26" t="s">
        <v>34</v>
      </c>
      <c r="J49" s="26" t="s">
        <v>34</v>
      </c>
      <c r="K49" s="26" t="s">
        <v>34</v>
      </c>
      <c r="L49" s="26" t="s">
        <v>34</v>
      </c>
      <c r="M49" s="26" t="s">
        <v>34</v>
      </c>
      <c r="N49" s="26" t="s">
        <v>34</v>
      </c>
      <c r="O49" s="26" t="s">
        <v>34</v>
      </c>
      <c r="P49" s="26" t="s">
        <v>34</v>
      </c>
      <c r="Q49" s="26" t="s">
        <v>34</v>
      </c>
      <c r="R49" s="26" t="s">
        <v>34</v>
      </c>
      <c r="S49" s="26" t="s">
        <v>34</v>
      </c>
    </row>
    <row r="50" spans="1:19" s="22" customFormat="1" x14ac:dyDescent="0.2">
      <c r="A50" s="25"/>
      <c r="B50" s="108" t="s">
        <v>49</v>
      </c>
      <c r="C50" s="63">
        <f t="shared" ref="C50:C55" si="4">IF(ISERROR(COUNTIF(D50:S50,"Ja")/COUNTA(D50:S50)),0,(COUNTIF(D50:S50,"Ja")/COUNTA(D50:S50)))</f>
        <v>0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1:19" s="22" customFormat="1" x14ac:dyDescent="0.2">
      <c r="A51" s="25"/>
      <c r="B51" s="108" t="s">
        <v>50</v>
      </c>
      <c r="C51" s="63">
        <f t="shared" si="4"/>
        <v>0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1:19" s="22" customFormat="1" x14ac:dyDescent="0.2">
      <c r="A52" s="25"/>
      <c r="B52" s="108" t="s">
        <v>51</v>
      </c>
      <c r="C52" s="63">
        <f t="shared" si="4"/>
        <v>0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1:19" s="22" customFormat="1" x14ac:dyDescent="0.2">
      <c r="A53" s="25"/>
      <c r="B53" s="108" t="s">
        <v>52</v>
      </c>
      <c r="C53" s="63">
        <f t="shared" si="4"/>
        <v>0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1:19" s="22" customFormat="1" ht="25.5" x14ac:dyDescent="0.2">
      <c r="A54" s="25"/>
      <c r="B54" s="108" t="s">
        <v>53</v>
      </c>
      <c r="C54" s="63">
        <f t="shared" si="4"/>
        <v>0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1:19" s="22" customFormat="1" ht="13.5" thickBot="1" x14ac:dyDescent="0.25">
      <c r="A55" s="25"/>
      <c r="B55" s="108" t="s">
        <v>54</v>
      </c>
      <c r="C55" s="63">
        <f t="shared" si="4"/>
        <v>0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1:19" s="22" customFormat="1" x14ac:dyDescent="0.2">
      <c r="A56" s="25"/>
      <c r="B56" s="32" t="s">
        <v>78</v>
      </c>
      <c r="C56" s="34" t="s">
        <v>97</v>
      </c>
      <c r="D56" s="26" t="s">
        <v>34</v>
      </c>
      <c r="E56" s="26" t="s">
        <v>34</v>
      </c>
      <c r="F56" s="26" t="s">
        <v>34</v>
      </c>
      <c r="G56" s="26" t="s">
        <v>34</v>
      </c>
      <c r="H56" s="26" t="s">
        <v>34</v>
      </c>
      <c r="I56" s="26" t="s">
        <v>34</v>
      </c>
      <c r="J56" s="26" t="s">
        <v>34</v>
      </c>
      <c r="K56" s="26" t="s">
        <v>34</v>
      </c>
      <c r="L56" s="26" t="s">
        <v>34</v>
      </c>
      <c r="M56" s="26" t="s">
        <v>34</v>
      </c>
      <c r="N56" s="26" t="s">
        <v>34</v>
      </c>
      <c r="O56" s="26" t="s">
        <v>34</v>
      </c>
      <c r="P56" s="26" t="s">
        <v>34</v>
      </c>
      <c r="Q56" s="26" t="s">
        <v>34</v>
      </c>
      <c r="R56" s="26" t="s">
        <v>34</v>
      </c>
      <c r="S56" s="26" t="s">
        <v>34</v>
      </c>
    </row>
    <row r="57" spans="1:19" s="22" customFormat="1" ht="25.5" x14ac:dyDescent="0.2">
      <c r="A57" s="25"/>
      <c r="B57" s="108" t="s">
        <v>55</v>
      </c>
      <c r="C57" s="63">
        <f>IF(ISERROR(COUNTIF(D57:S57,"Ja")/COUNTA(D57:S57)),0,(COUNTIF(D57:S57,"Ja")/COUNTA(D57:S57)))</f>
        <v>0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1:19" s="22" customFormat="1" x14ac:dyDescent="0.2">
      <c r="A58" s="25"/>
      <c r="B58" s="108" t="s">
        <v>56</v>
      </c>
      <c r="C58" s="63">
        <f>IF(ISERROR(COUNTIF(D58:S58,"Ja")/COUNTA(D58:S58)),0,(COUNTIF(D58:S58,"Ja")/COUNTA(D58:S58)))</f>
        <v>0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1:19" s="22" customFormat="1" ht="26.25" thickBot="1" x14ac:dyDescent="0.25">
      <c r="A59" s="25"/>
      <c r="B59" s="108" t="s">
        <v>57</v>
      </c>
      <c r="C59" s="63">
        <f>IF(ISERROR(COUNTIF(D59:S59,"Ja")/COUNTA(D59:S59)),0,(COUNTIF(D59:S59,"Ja")/COUNTA(D59:S59)))</f>
        <v>0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1:19" s="22" customFormat="1" x14ac:dyDescent="0.2">
      <c r="A60" s="25"/>
      <c r="B60" s="32" t="s">
        <v>79</v>
      </c>
      <c r="C60" s="34" t="s">
        <v>97</v>
      </c>
      <c r="D60" s="26" t="s">
        <v>34</v>
      </c>
      <c r="E60" s="26" t="s">
        <v>34</v>
      </c>
      <c r="F60" s="26" t="s">
        <v>34</v>
      </c>
      <c r="G60" s="26" t="s">
        <v>34</v>
      </c>
      <c r="H60" s="26" t="s">
        <v>34</v>
      </c>
      <c r="I60" s="26" t="s">
        <v>34</v>
      </c>
      <c r="J60" s="26" t="s">
        <v>34</v>
      </c>
      <c r="K60" s="26" t="s">
        <v>34</v>
      </c>
      <c r="L60" s="26" t="s">
        <v>34</v>
      </c>
      <c r="M60" s="26" t="s">
        <v>34</v>
      </c>
      <c r="N60" s="26" t="s">
        <v>34</v>
      </c>
      <c r="O60" s="26" t="s">
        <v>34</v>
      </c>
      <c r="P60" s="26" t="s">
        <v>34</v>
      </c>
      <c r="Q60" s="26" t="s">
        <v>34</v>
      </c>
      <c r="R60" s="26" t="s">
        <v>34</v>
      </c>
      <c r="S60" s="26" t="s">
        <v>34</v>
      </c>
    </row>
    <row r="61" spans="1:19" s="22" customFormat="1" x14ac:dyDescent="0.2">
      <c r="A61" s="25"/>
      <c r="B61" s="108" t="s">
        <v>95</v>
      </c>
      <c r="C61" s="63">
        <f>IF(ISERROR(COUNTIF(D61:S61,"Ja")/COUNTA(D61:S61)),0,(COUNTIF(D61:S61,"Ja")/COUNTA(D61:S61)))</f>
        <v>0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1:19" s="22" customFormat="1" ht="25.5" x14ac:dyDescent="0.2">
      <c r="A62" s="25"/>
      <c r="B62" s="108" t="s">
        <v>59</v>
      </c>
      <c r="C62" s="63">
        <f>IF(ISERROR(COUNTIF(D62:S62,"Ja")/COUNTA(D62:S62)),0,(COUNTIF(D62:S62,"Ja")/COUNTA(D62:S62)))</f>
        <v>0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1:19" s="22" customFormat="1" x14ac:dyDescent="0.2">
      <c r="A63" s="25"/>
      <c r="B63" s="108" t="s">
        <v>60</v>
      </c>
      <c r="C63" s="63">
        <f>IF(ISERROR(COUNTIF(D63:S63,"Ja")/COUNTA(D63:S63)),0,(COUNTIF(D63:S63,"Ja")/COUNTA(D63:S63)))</f>
        <v>0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1:19" s="22" customFormat="1" ht="26.25" thickBot="1" x14ac:dyDescent="0.25">
      <c r="A64" s="25"/>
      <c r="B64" s="18" t="s">
        <v>61</v>
      </c>
      <c r="C64" s="63">
        <f>IF(ISERROR(COUNTIF(D64:S64,"Ja")/COUNTA(D64:S64)),0,(COUNTIF(D64:S64,"Ja")/COUNTA(D64:S64)))</f>
        <v>0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</row>
    <row r="65" spans="1:19" s="12" customFormat="1" ht="24" thickBot="1" x14ac:dyDescent="0.3">
      <c r="A65"/>
      <c r="B65" s="196" t="str">
        <f>"Møterom "&amp;"- "&amp;'Liste og vekting'!C65*100&amp;"%"</f>
        <v>Møterom - 25%</v>
      </c>
      <c r="C65" s="197"/>
      <c r="D65" s="64">
        <f t="shared" ref="D65:S65" si="5">+D11</f>
        <v>0</v>
      </c>
      <c r="E65" s="64">
        <f t="shared" si="5"/>
        <v>0</v>
      </c>
      <c r="F65" s="64">
        <f t="shared" si="5"/>
        <v>0</v>
      </c>
      <c r="G65" s="64">
        <f t="shared" si="5"/>
        <v>0</v>
      </c>
      <c r="H65" s="64">
        <f t="shared" si="5"/>
        <v>0</v>
      </c>
      <c r="I65" s="64">
        <f t="shared" si="5"/>
        <v>0</v>
      </c>
      <c r="J65" s="64">
        <f t="shared" si="5"/>
        <v>0</v>
      </c>
      <c r="K65" s="64">
        <f t="shared" si="5"/>
        <v>0</v>
      </c>
      <c r="L65" s="64">
        <f t="shared" si="5"/>
        <v>0</v>
      </c>
      <c r="M65" s="64">
        <f t="shared" si="5"/>
        <v>0</v>
      </c>
      <c r="N65" s="64">
        <f t="shared" si="5"/>
        <v>0</v>
      </c>
      <c r="O65" s="64">
        <f t="shared" si="5"/>
        <v>0</v>
      </c>
      <c r="P65" s="64">
        <f t="shared" si="5"/>
        <v>0</v>
      </c>
      <c r="Q65" s="64">
        <f t="shared" si="5"/>
        <v>0</v>
      </c>
      <c r="R65" s="64">
        <f t="shared" si="5"/>
        <v>0</v>
      </c>
      <c r="S65" s="64">
        <f t="shared" si="5"/>
        <v>0</v>
      </c>
    </row>
    <row r="66" spans="1:19" s="22" customFormat="1" ht="18" x14ac:dyDescent="0.2">
      <c r="B66" s="41" t="str">
        <f>"Pris "&amp;"- "&amp;'Liste og vekting'!D66*100&amp;"%"</f>
        <v>Pris - 60%</v>
      </c>
      <c r="C66" s="47" t="s">
        <v>87</v>
      </c>
      <c r="D66" s="40" t="s">
        <v>33</v>
      </c>
      <c r="E66" s="40" t="s">
        <v>33</v>
      </c>
      <c r="F66" s="40" t="s">
        <v>33</v>
      </c>
      <c r="G66" s="40" t="s">
        <v>33</v>
      </c>
      <c r="H66" s="40" t="s">
        <v>33</v>
      </c>
      <c r="I66" s="40" t="s">
        <v>33</v>
      </c>
      <c r="J66" s="40" t="s">
        <v>33</v>
      </c>
      <c r="K66" s="40" t="s">
        <v>33</v>
      </c>
      <c r="L66" s="40" t="s">
        <v>33</v>
      </c>
      <c r="M66" s="40" t="s">
        <v>33</v>
      </c>
      <c r="N66" s="40" t="s">
        <v>33</v>
      </c>
      <c r="O66" s="40" t="s">
        <v>33</v>
      </c>
      <c r="P66" s="40" t="s">
        <v>33</v>
      </c>
      <c r="Q66" s="40" t="s">
        <v>33</v>
      </c>
      <c r="R66" s="40" t="s">
        <v>33</v>
      </c>
      <c r="S66" s="40" t="s">
        <v>33</v>
      </c>
    </row>
    <row r="67" spans="1:19" s="22" customFormat="1" x14ac:dyDescent="0.2">
      <c r="A67" s="25"/>
      <c r="B67" s="36" t="s">
        <v>101</v>
      </c>
      <c r="C67" s="103" t="str">
        <f>IF(D67&gt;0,AVERAGE(D67:S67)," ")</f>
        <v xml:space="preserve"> </v>
      </c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:19" s="22" customFormat="1" x14ac:dyDescent="0.2">
      <c r="A68" s="25"/>
      <c r="B68" s="36" t="s">
        <v>102</v>
      </c>
      <c r="C68" s="103" t="str">
        <f>IF(D68&gt;0,AVERAGE(D68:S68)," ")</f>
        <v xml:space="preserve"> 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:19" s="22" customFormat="1" x14ac:dyDescent="0.2">
      <c r="A69" s="25"/>
      <c r="B69" s="36" t="s">
        <v>103</v>
      </c>
      <c r="C69" s="103" t="str">
        <f>IF(D69&gt;0,AVERAGE(D69:S69)," ")</f>
        <v xml:space="preserve"> 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:19" s="22" customFormat="1" ht="18" x14ac:dyDescent="0.2">
      <c r="B70" s="41" t="str">
        <f>"Servicegrad og kapasitet "&amp;"- "&amp;'Liste og vekting'!D71*100&amp;"%"</f>
        <v>Servicegrad og kapasitet - 40%</v>
      </c>
      <c r="C70" s="42"/>
      <c r="D70" s="40" t="s">
        <v>100</v>
      </c>
      <c r="E70" s="40" t="s">
        <v>100</v>
      </c>
      <c r="F70" s="40" t="s">
        <v>100</v>
      </c>
      <c r="G70" s="40" t="s">
        <v>100</v>
      </c>
      <c r="H70" s="40" t="s">
        <v>100</v>
      </c>
      <c r="I70" s="40" t="s">
        <v>100</v>
      </c>
      <c r="J70" s="40" t="s">
        <v>100</v>
      </c>
      <c r="K70" s="40" t="s">
        <v>100</v>
      </c>
      <c r="L70" s="40" t="s">
        <v>100</v>
      </c>
      <c r="M70" s="40" t="s">
        <v>100</v>
      </c>
      <c r="N70" s="40" t="s">
        <v>100</v>
      </c>
      <c r="O70" s="40" t="s">
        <v>100</v>
      </c>
      <c r="P70" s="40" t="s">
        <v>100</v>
      </c>
      <c r="Q70" s="40" t="s">
        <v>100</v>
      </c>
      <c r="R70" s="40" t="s">
        <v>100</v>
      </c>
      <c r="S70" s="40" t="s">
        <v>100</v>
      </c>
    </row>
    <row r="71" spans="1:19" s="22" customFormat="1" ht="15" x14ac:dyDescent="0.2">
      <c r="A71" s="25"/>
      <c r="B71" s="93" t="s">
        <v>10</v>
      </c>
      <c r="C71" s="94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1:19" s="22" customFormat="1" ht="15" x14ac:dyDescent="0.2">
      <c r="A72" s="25"/>
      <c r="B72" s="15" t="s">
        <v>96</v>
      </c>
      <c r="C72" s="30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</row>
    <row r="73" spans="1:19" s="22" customFormat="1" ht="25.5" x14ac:dyDescent="0.2">
      <c r="A73" s="25"/>
      <c r="B73" s="92" t="s">
        <v>80</v>
      </c>
      <c r="C73" s="47" t="s">
        <v>98</v>
      </c>
      <c r="D73" s="40" t="s">
        <v>83</v>
      </c>
      <c r="E73" s="40" t="s">
        <v>83</v>
      </c>
      <c r="F73" s="40" t="s">
        <v>83</v>
      </c>
      <c r="G73" s="40" t="s">
        <v>83</v>
      </c>
      <c r="H73" s="40" t="s">
        <v>83</v>
      </c>
      <c r="I73" s="40" t="s">
        <v>83</v>
      </c>
      <c r="J73" s="40" t="s">
        <v>83</v>
      </c>
      <c r="K73" s="40" t="s">
        <v>83</v>
      </c>
      <c r="L73" s="40" t="s">
        <v>83</v>
      </c>
      <c r="M73" s="40" t="s">
        <v>83</v>
      </c>
      <c r="N73" s="40" t="s">
        <v>83</v>
      </c>
      <c r="O73" s="40" t="s">
        <v>83</v>
      </c>
      <c r="P73" s="40" t="s">
        <v>83</v>
      </c>
      <c r="Q73" s="40" t="s">
        <v>83</v>
      </c>
      <c r="R73" s="40" t="s">
        <v>83</v>
      </c>
      <c r="S73" s="40" t="s">
        <v>83</v>
      </c>
    </row>
    <row r="74" spans="1:19" s="22" customFormat="1" x14ac:dyDescent="0.2">
      <c r="A74" s="25"/>
      <c r="B74" s="36" t="s">
        <v>81</v>
      </c>
      <c r="C74" s="43">
        <f>SUM(D74:S74)</f>
        <v>0</v>
      </c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1:19" s="22" customFormat="1" ht="13.5" thickBot="1" x14ac:dyDescent="0.25">
      <c r="A75" s="25"/>
      <c r="B75" s="37" t="s">
        <v>82</v>
      </c>
      <c r="C75" s="67">
        <f>SUM(D75:S75)</f>
        <v>0</v>
      </c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</row>
    <row r="76" spans="1:19" ht="15" x14ac:dyDescent="0.2">
      <c r="A76" s="6"/>
      <c r="B76" s="8"/>
      <c r="C76" s="9"/>
      <c r="N76" s="9"/>
    </row>
    <row r="78" spans="1:19" x14ac:dyDescent="0.2">
      <c r="B78" s="6"/>
      <c r="C78" s="11"/>
      <c r="N78" s="11"/>
    </row>
  </sheetData>
  <sheetProtection sheet="1" objects="1" scenarios="1" selectLockedCells="1"/>
  <mergeCells count="8">
    <mergeCell ref="B11:C11"/>
    <mergeCell ref="B65:C65"/>
    <mergeCell ref="C3:D3"/>
    <mergeCell ref="B5:C6"/>
    <mergeCell ref="B7:C7"/>
    <mergeCell ref="B8:C8"/>
    <mergeCell ref="B9:C9"/>
    <mergeCell ref="B10:C10"/>
  </mergeCells>
  <conditionalFormatting sqref="D8:S10">
    <cfRule type="cellIs" dxfId="11" priority="1" operator="equal">
      <formula>"Ja, kravet er tilfredsstilt"</formula>
    </cfRule>
    <cfRule type="cellIs" dxfId="10" priority="2" operator="equal">
      <formula>"Nei, kravet er ikke tilfredsstilt"</formula>
    </cfRule>
  </conditionalFormatting>
  <dataValidations count="4">
    <dataValidation type="list" allowBlank="1" showInputMessage="1" showErrorMessage="1" sqref="D61:S64 D31:S33 D36:S39 D41:S43 D45:S48 D50:S55 D57:S59">
      <formula1>Svar</formula1>
    </dataValidation>
    <dataValidation type="list" allowBlank="1" showInputMessage="1" showErrorMessage="1" errorTitle="Besvares kun med Ja eller Nei" error="Svarene kan skrives inn direkte med Ja eller Nei eller velges fra rullegardinen til høyre for cellen." sqref="D23:S29">
      <formula1>Svar</formula1>
    </dataValidation>
    <dataValidation type="whole" operator="greaterThanOrEqual" allowBlank="1" showInputMessage="1" showErrorMessage="1" errorTitle="Angi antall rom med heltall" error="Kun heltall tillates i disse cellene." sqref="D18:S21">
      <formula1>0</formula1>
    </dataValidation>
    <dataValidation type="list" allowBlank="1" showInputMessage="1" showErrorMessage="1" errorTitle="Krav må tilfredsstilles" error="Hvis hotellet ikke kan tilfredsstille absolutte krav, vil hotellet tas ut av evalueringen" sqref="D8:S10">
      <formula1>Krav</formula1>
    </dataValidation>
  </dataValidations>
  <pageMargins left="0.78740157499999996" right="0.78740157499999996" top="0.984251969" bottom="0.984251969" header="0.5" footer="0.5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78"/>
  <sheetViews>
    <sheetView showGridLines="0" showZeros="0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5" sqref="B5:C6"/>
    </sheetView>
  </sheetViews>
  <sheetFormatPr baseColWidth="10" defaultRowHeight="12.75" x14ac:dyDescent="0.2"/>
  <cols>
    <col min="1" max="1" width="1.7109375" style="5" customWidth="1"/>
    <col min="2" max="2" width="57.140625" style="5" customWidth="1"/>
    <col min="3" max="3" width="16.85546875" style="10" customWidth="1"/>
    <col min="4" max="4" width="27.42578125" style="10" customWidth="1"/>
    <col min="5" max="19" width="25.7109375" style="10" customWidth="1"/>
    <col min="20" max="16384" width="11.42578125" style="5"/>
  </cols>
  <sheetData>
    <row r="2" spans="1:19" ht="13.5" thickBot="1" x14ac:dyDescent="0.25"/>
    <row r="3" spans="1:19" ht="16.5" thickBot="1" x14ac:dyDescent="0.3">
      <c r="B3" s="33" t="s">
        <v>27</v>
      </c>
      <c r="C3" s="198" t="e">
        <f>VLOOKUP(B3,[0]!Destinasjoner,2,FALSE)&amp;" overnattingsdøgn"</f>
        <v>#REF!</v>
      </c>
      <c r="D3" s="199"/>
    </row>
    <row r="4" spans="1:19" ht="13.5" thickBot="1" x14ac:dyDescent="0.25"/>
    <row r="5" spans="1:19" s="13" customFormat="1" ht="15.75" customHeight="1" x14ac:dyDescent="0.2">
      <c r="A5" s="16"/>
      <c r="B5" s="200" t="e">
        <f>+#REF!</f>
        <v>#REF!</v>
      </c>
      <c r="C5" s="201"/>
      <c r="D5" s="66" t="s">
        <v>22</v>
      </c>
      <c r="E5" s="66" t="s">
        <v>22</v>
      </c>
      <c r="F5" s="66" t="s">
        <v>22</v>
      </c>
      <c r="G5" s="66" t="s">
        <v>22</v>
      </c>
      <c r="H5" s="66" t="s">
        <v>22</v>
      </c>
      <c r="I5" s="66" t="s">
        <v>22</v>
      </c>
      <c r="J5" s="66" t="s">
        <v>22</v>
      </c>
      <c r="K5" s="66" t="s">
        <v>22</v>
      </c>
      <c r="L5" s="66" t="s">
        <v>22</v>
      </c>
      <c r="M5" s="66" t="s">
        <v>22</v>
      </c>
      <c r="N5" s="66" t="s">
        <v>22</v>
      </c>
      <c r="O5" s="66" t="s">
        <v>22</v>
      </c>
      <c r="P5" s="66" t="s">
        <v>22</v>
      </c>
      <c r="Q5" s="66" t="s">
        <v>22</v>
      </c>
      <c r="R5" s="66" t="s">
        <v>22</v>
      </c>
      <c r="S5" s="66" t="s">
        <v>22</v>
      </c>
    </row>
    <row r="6" spans="1:19" s="14" customFormat="1" ht="15.75" customHeight="1" thickBot="1" x14ac:dyDescent="0.3">
      <c r="A6" s="2"/>
      <c r="B6" s="202"/>
      <c r="C6" s="203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s="22" customFormat="1" ht="38.25" x14ac:dyDescent="0.2">
      <c r="B7" s="204" t="s">
        <v>66</v>
      </c>
      <c r="C7" s="205"/>
      <c r="D7" s="65" t="s">
        <v>73</v>
      </c>
      <c r="E7" s="65" t="s">
        <v>73</v>
      </c>
      <c r="F7" s="65" t="s">
        <v>73</v>
      </c>
      <c r="G7" s="65" t="s">
        <v>73</v>
      </c>
      <c r="H7" s="65" t="s">
        <v>73</v>
      </c>
      <c r="I7" s="65" t="s">
        <v>73</v>
      </c>
      <c r="J7" s="65" t="s">
        <v>73</v>
      </c>
      <c r="K7" s="65" t="s">
        <v>73</v>
      </c>
      <c r="L7" s="65" t="s">
        <v>73</v>
      </c>
      <c r="M7" s="65" t="s">
        <v>73</v>
      </c>
      <c r="N7" s="65" t="s">
        <v>73</v>
      </c>
      <c r="O7" s="65" t="s">
        <v>73</v>
      </c>
      <c r="P7" s="65" t="s">
        <v>73</v>
      </c>
      <c r="Q7" s="65" t="s">
        <v>73</v>
      </c>
      <c r="R7" s="65" t="s">
        <v>73</v>
      </c>
      <c r="S7" s="65" t="s">
        <v>73</v>
      </c>
    </row>
    <row r="8" spans="1:19" s="14" customFormat="1" ht="15" x14ac:dyDescent="0.25">
      <c r="A8" s="2"/>
      <c r="B8" s="206" t="s">
        <v>67</v>
      </c>
      <c r="C8" s="207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s="14" customFormat="1" ht="15" x14ac:dyDescent="0.25">
      <c r="A9" s="2"/>
      <c r="B9" s="206" t="s">
        <v>68</v>
      </c>
      <c r="C9" s="207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 s="14" customFormat="1" ht="15.75" thickBot="1" x14ac:dyDescent="0.3">
      <c r="A10" s="2"/>
      <c r="B10" s="208" t="s">
        <v>69</v>
      </c>
      <c r="C10" s="209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19" s="12" customFormat="1" ht="24" thickBot="1" x14ac:dyDescent="0.25">
      <c r="A11"/>
      <c r="B11" s="194" t="str">
        <f>"Overnatting - "&amp;'Liste og vekting'!C10*100&amp;"%"</f>
        <v>Overnatting - 75%</v>
      </c>
      <c r="C11" s="195"/>
      <c r="D11" s="68">
        <f t="shared" ref="D11:S11" si="0">+D6</f>
        <v>0</v>
      </c>
      <c r="E11" s="68">
        <f t="shared" si="0"/>
        <v>0</v>
      </c>
      <c r="F11" s="68">
        <f t="shared" si="0"/>
        <v>0</v>
      </c>
      <c r="G11" s="68">
        <f t="shared" si="0"/>
        <v>0</v>
      </c>
      <c r="H11" s="68">
        <f t="shared" si="0"/>
        <v>0</v>
      </c>
      <c r="I11" s="68">
        <f t="shared" si="0"/>
        <v>0</v>
      </c>
      <c r="J11" s="68">
        <f t="shared" si="0"/>
        <v>0</v>
      </c>
      <c r="K11" s="68">
        <f t="shared" si="0"/>
        <v>0</v>
      </c>
      <c r="L11" s="68">
        <f t="shared" si="0"/>
        <v>0</v>
      </c>
      <c r="M11" s="68">
        <f t="shared" si="0"/>
        <v>0</v>
      </c>
      <c r="N11" s="68">
        <f t="shared" si="0"/>
        <v>0</v>
      </c>
      <c r="O11" s="68">
        <f t="shared" si="0"/>
        <v>0</v>
      </c>
      <c r="P11" s="68">
        <f t="shared" si="0"/>
        <v>0</v>
      </c>
      <c r="Q11" s="68">
        <f t="shared" si="0"/>
        <v>0</v>
      </c>
      <c r="R11" s="68">
        <f t="shared" si="0"/>
        <v>0</v>
      </c>
      <c r="S11" s="68">
        <f t="shared" si="0"/>
        <v>0</v>
      </c>
    </row>
    <row r="12" spans="1:19" s="22" customFormat="1" ht="18" x14ac:dyDescent="0.2">
      <c r="B12" s="41" t="str">
        <f>"Pris "&amp;"- "&amp;'Liste og vekting'!D11*100&amp;"%"</f>
        <v>Pris - 60%</v>
      </c>
      <c r="C12" s="47" t="s">
        <v>87</v>
      </c>
      <c r="D12" s="40" t="s">
        <v>33</v>
      </c>
      <c r="E12" s="40" t="s">
        <v>33</v>
      </c>
      <c r="F12" s="40" t="s">
        <v>33</v>
      </c>
      <c r="G12" s="40" t="s">
        <v>33</v>
      </c>
      <c r="H12" s="40" t="s">
        <v>33</v>
      </c>
      <c r="I12" s="40" t="s">
        <v>33</v>
      </c>
      <c r="J12" s="40" t="s">
        <v>33</v>
      </c>
      <c r="K12" s="40" t="s">
        <v>33</v>
      </c>
      <c r="L12" s="40" t="s">
        <v>33</v>
      </c>
      <c r="M12" s="40" t="s">
        <v>33</v>
      </c>
      <c r="N12" s="40" t="s">
        <v>33</v>
      </c>
      <c r="O12" s="40" t="s">
        <v>33</v>
      </c>
      <c r="P12" s="40" t="s">
        <v>33</v>
      </c>
      <c r="Q12" s="40" t="s">
        <v>33</v>
      </c>
      <c r="R12" s="40" t="s">
        <v>33</v>
      </c>
      <c r="S12" s="40" t="s">
        <v>33</v>
      </c>
    </row>
    <row r="13" spans="1:19" s="22" customFormat="1" x14ac:dyDescent="0.2">
      <c r="A13" s="24"/>
      <c r="B13" s="3" t="str">
        <f>"Pris tirsdag og onsdag "&amp;"(Vektes med "&amp;'Liste og vekting'!E12*100&amp;"%)"</f>
        <v>Pris tirsdag og onsdag (Vektes med 60%)</v>
      </c>
      <c r="C13" s="105">
        <f>IF(SUM(D13:S13)&gt;0,AVERAGE(D13:S13),0)</f>
        <v>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spans="1:19" s="22" customFormat="1" x14ac:dyDescent="0.2">
      <c r="A14" s="25"/>
      <c r="B14" s="4" t="str">
        <f>"Pris øvrige dager "&amp;"(Vektes med "&amp;'Liste og vekting'!E13*100&amp;"%)"</f>
        <v>Pris øvrige dager (Vektes med 40%)</v>
      </c>
      <c r="C14" s="105">
        <f>IF(SUM(D14:S14)&gt;0,AVERAGE(D14:S14),0)</f>
        <v>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s="22" customFormat="1" x14ac:dyDescent="0.2">
      <c r="A15" s="25"/>
      <c r="B15" s="38" t="s">
        <v>99</v>
      </c>
      <c r="C15" s="105">
        <f>IF(SUM(D15:S15)&gt;0,AVERAGE(D15:S15)*20,0)</f>
        <v>0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1:19" s="22" customFormat="1" x14ac:dyDescent="0.2">
      <c r="A16" s="25"/>
      <c r="B16" s="38" t="s">
        <v>89</v>
      </c>
      <c r="C16" s="107" t="str">
        <f>IF(((C13*0.6)+(C14*0.4)+C15)=0,"  ",IF(ISERROR((C13*0.6)+(C14*0.4)+C15),0,((C13*0.6)+(C14*0.4)+C15)))</f>
        <v xml:space="preserve">  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22" customFormat="1" ht="25.5" x14ac:dyDescent="0.2">
      <c r="A17" s="25"/>
      <c r="B17" s="23" t="str">
        <f>"Servicegrad og kapasitet "&amp;"- "&amp;'Liste og vekting'!D16*100&amp;"%"</f>
        <v>Servicegrad og kapasitet - 20%</v>
      </c>
      <c r="C17" s="47" t="s">
        <v>88</v>
      </c>
      <c r="D17" s="31" t="str">
        <f t="shared" ref="D17:S17" si="1">"Oppgi antall rom
"&amp;D11</f>
        <v>Oppgi antall rom
0</v>
      </c>
      <c r="E17" s="31" t="str">
        <f t="shared" si="1"/>
        <v>Oppgi antall rom
0</v>
      </c>
      <c r="F17" s="31" t="str">
        <f t="shared" si="1"/>
        <v>Oppgi antall rom
0</v>
      </c>
      <c r="G17" s="31" t="str">
        <f t="shared" si="1"/>
        <v>Oppgi antall rom
0</v>
      </c>
      <c r="H17" s="31" t="str">
        <f t="shared" si="1"/>
        <v>Oppgi antall rom
0</v>
      </c>
      <c r="I17" s="31" t="str">
        <f t="shared" si="1"/>
        <v>Oppgi antall rom
0</v>
      </c>
      <c r="J17" s="31" t="str">
        <f t="shared" si="1"/>
        <v>Oppgi antall rom
0</v>
      </c>
      <c r="K17" s="31" t="str">
        <f t="shared" si="1"/>
        <v>Oppgi antall rom
0</v>
      </c>
      <c r="L17" s="31" t="str">
        <f t="shared" si="1"/>
        <v>Oppgi antall rom
0</v>
      </c>
      <c r="M17" s="31" t="str">
        <f t="shared" si="1"/>
        <v>Oppgi antall rom
0</v>
      </c>
      <c r="N17" s="31" t="str">
        <f t="shared" si="1"/>
        <v>Oppgi antall rom
0</v>
      </c>
      <c r="O17" s="31" t="str">
        <f t="shared" si="1"/>
        <v>Oppgi antall rom
0</v>
      </c>
      <c r="P17" s="31" t="str">
        <f t="shared" si="1"/>
        <v>Oppgi antall rom
0</v>
      </c>
      <c r="Q17" s="31" t="str">
        <f t="shared" si="1"/>
        <v>Oppgi antall rom
0</v>
      </c>
      <c r="R17" s="31" t="str">
        <f t="shared" si="1"/>
        <v>Oppgi antall rom
0</v>
      </c>
      <c r="S17" s="31" t="str">
        <f t="shared" si="1"/>
        <v>Oppgi antall rom
0</v>
      </c>
    </row>
    <row r="18" spans="1:19" s="22" customFormat="1" x14ac:dyDescent="0.2">
      <c r="A18" s="25"/>
      <c r="B18" s="15" t="s">
        <v>62</v>
      </c>
      <c r="C18" s="29">
        <f>SUM(D18:S18)</f>
        <v>0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1:19" s="22" customFormat="1" x14ac:dyDescent="0.2">
      <c r="A19" s="25"/>
      <c r="B19" s="15" t="s">
        <v>63</v>
      </c>
      <c r="C19" s="43">
        <f>SUM(D19:S19)</f>
        <v>0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1:19" s="22" customFormat="1" x14ac:dyDescent="0.2">
      <c r="A20" s="25"/>
      <c r="B20" s="15" t="s">
        <v>64</v>
      </c>
      <c r="C20" s="43">
        <f>SUM(D20:S20)</f>
        <v>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1:19" s="22" customFormat="1" ht="13.5" thickBot="1" x14ac:dyDescent="0.25">
      <c r="A21" s="25"/>
      <c r="B21" s="15" t="s">
        <v>65</v>
      </c>
      <c r="C21" s="43">
        <f>SUM(D21:S21)</f>
        <v>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1:19" s="22" customFormat="1" x14ac:dyDescent="0.2">
      <c r="A22" s="25"/>
      <c r="B22" s="20" t="s">
        <v>7</v>
      </c>
      <c r="C22" s="34" t="s">
        <v>97</v>
      </c>
      <c r="D22" s="26" t="s">
        <v>34</v>
      </c>
      <c r="E22" s="26" t="s">
        <v>34</v>
      </c>
      <c r="F22" s="26" t="s">
        <v>34</v>
      </c>
      <c r="G22" s="26" t="s">
        <v>34</v>
      </c>
      <c r="H22" s="26" t="s">
        <v>34</v>
      </c>
      <c r="I22" s="26" t="s">
        <v>34</v>
      </c>
      <c r="J22" s="26" t="s">
        <v>34</v>
      </c>
      <c r="K22" s="26" t="s">
        <v>34</v>
      </c>
      <c r="L22" s="26" t="s">
        <v>34</v>
      </c>
      <c r="M22" s="26" t="s">
        <v>34</v>
      </c>
      <c r="N22" s="26" t="s">
        <v>34</v>
      </c>
      <c r="O22" s="26" t="s">
        <v>34</v>
      </c>
      <c r="P22" s="26" t="s">
        <v>34</v>
      </c>
      <c r="Q22" s="26" t="s">
        <v>34</v>
      </c>
      <c r="R22" s="26" t="s">
        <v>34</v>
      </c>
      <c r="S22" s="26" t="s">
        <v>34</v>
      </c>
    </row>
    <row r="23" spans="1:19" s="22" customFormat="1" x14ac:dyDescent="0.2">
      <c r="A23" s="25"/>
      <c r="B23" s="17" t="s">
        <v>2</v>
      </c>
      <c r="C23" s="63">
        <f>IF(ISERROR(COUNTIF(D23:S23,"Ja")/COUNTA(D23:S23)),0,(COUNTIF(D23:S23,"Ja")/COUNTA(D23:S23)))</f>
        <v>0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1:19" s="22" customFormat="1" x14ac:dyDescent="0.2">
      <c r="A24" s="25"/>
      <c r="B24" s="17" t="s">
        <v>3</v>
      </c>
      <c r="C24" s="63">
        <f t="shared" ref="C24:C33" si="2">IF(ISERROR(COUNTIF(D24:S24,"Ja")/COUNTA(D24:S24)),0,(COUNTIF(D24:S24,"Ja")/COUNTA(D24:S24)))</f>
        <v>0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s="22" customFormat="1" x14ac:dyDescent="0.2">
      <c r="A25" s="25"/>
      <c r="B25" s="17" t="s">
        <v>4</v>
      </c>
      <c r="C25" s="63">
        <f t="shared" si="2"/>
        <v>0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</row>
    <row r="26" spans="1:19" s="22" customFormat="1" x14ac:dyDescent="0.2">
      <c r="A26" s="25"/>
      <c r="B26" s="17" t="s">
        <v>5</v>
      </c>
      <c r="C26" s="63">
        <f t="shared" si="2"/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</row>
    <row r="27" spans="1:19" s="22" customFormat="1" x14ac:dyDescent="0.2">
      <c r="A27" s="25"/>
      <c r="B27" s="17" t="s">
        <v>6</v>
      </c>
      <c r="C27" s="63">
        <f t="shared" si="2"/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1:19" s="22" customFormat="1" x14ac:dyDescent="0.2">
      <c r="A28" s="25"/>
      <c r="B28" s="27" t="s">
        <v>32</v>
      </c>
      <c r="C28" s="63">
        <f t="shared" si="2"/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1:19" s="22" customFormat="1" ht="13.5" thickBot="1" x14ac:dyDescent="0.25">
      <c r="A29" s="25"/>
      <c r="B29" s="18" t="s">
        <v>16</v>
      </c>
      <c r="C29" s="63">
        <f t="shared" si="2"/>
        <v>0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19" s="22" customFormat="1" x14ac:dyDescent="0.2">
      <c r="A30" s="25"/>
      <c r="B30" s="20" t="s">
        <v>17</v>
      </c>
      <c r="C30" s="34" t="s">
        <v>97</v>
      </c>
      <c r="D30" s="26" t="s">
        <v>34</v>
      </c>
      <c r="E30" s="26" t="s">
        <v>34</v>
      </c>
      <c r="F30" s="26" t="s">
        <v>34</v>
      </c>
      <c r="G30" s="26" t="s">
        <v>34</v>
      </c>
      <c r="H30" s="26" t="s">
        <v>34</v>
      </c>
      <c r="I30" s="26" t="s">
        <v>34</v>
      </c>
      <c r="J30" s="26" t="s">
        <v>34</v>
      </c>
      <c r="K30" s="26" t="s">
        <v>34</v>
      </c>
      <c r="L30" s="26" t="s">
        <v>34</v>
      </c>
      <c r="M30" s="26" t="s">
        <v>34</v>
      </c>
      <c r="N30" s="26" t="s">
        <v>34</v>
      </c>
      <c r="O30" s="26" t="s">
        <v>34</v>
      </c>
      <c r="P30" s="26" t="s">
        <v>34</v>
      </c>
      <c r="Q30" s="26" t="s">
        <v>34</v>
      </c>
      <c r="R30" s="26" t="s">
        <v>34</v>
      </c>
      <c r="S30" s="26" t="s">
        <v>34</v>
      </c>
    </row>
    <row r="31" spans="1:19" s="22" customFormat="1" x14ac:dyDescent="0.2">
      <c r="A31" s="25"/>
      <c r="B31" s="17" t="s">
        <v>20</v>
      </c>
      <c r="C31" s="63">
        <f t="shared" si="2"/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</row>
    <row r="32" spans="1:19" s="22" customFormat="1" x14ac:dyDescent="0.2">
      <c r="A32" s="25"/>
      <c r="B32" s="17" t="s">
        <v>19</v>
      </c>
      <c r="C32" s="63">
        <f t="shared" si="2"/>
        <v>0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1:19" s="22" customFormat="1" ht="13.5" thickBot="1" x14ac:dyDescent="0.25">
      <c r="A33" s="25"/>
      <c r="B33" s="28" t="s">
        <v>18</v>
      </c>
      <c r="C33" s="63">
        <f t="shared" si="2"/>
        <v>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1:19" s="22" customFormat="1" ht="18.75" thickBot="1" x14ac:dyDescent="0.25">
      <c r="A34" s="25"/>
      <c r="B34" s="23" t="str">
        <f>"Miljø "&amp;"- "&amp;'Liste og vekting'!D33*100&amp;"%"</f>
        <v>Miljø - 20%</v>
      </c>
      <c r="C34" s="35"/>
      <c r="D34" s="68">
        <f t="shared" ref="D34:S34" si="3">+D6</f>
        <v>0</v>
      </c>
      <c r="E34" s="68">
        <f t="shared" si="3"/>
        <v>0</v>
      </c>
      <c r="F34" s="68">
        <f t="shared" si="3"/>
        <v>0</v>
      </c>
      <c r="G34" s="68">
        <f t="shared" si="3"/>
        <v>0</v>
      </c>
      <c r="H34" s="68">
        <f t="shared" si="3"/>
        <v>0</v>
      </c>
      <c r="I34" s="68">
        <f t="shared" si="3"/>
        <v>0</v>
      </c>
      <c r="J34" s="68">
        <f t="shared" si="3"/>
        <v>0</v>
      </c>
      <c r="K34" s="68">
        <f t="shared" si="3"/>
        <v>0</v>
      </c>
      <c r="L34" s="68">
        <f t="shared" si="3"/>
        <v>0</v>
      </c>
      <c r="M34" s="68">
        <f t="shared" si="3"/>
        <v>0</v>
      </c>
      <c r="N34" s="68">
        <f t="shared" si="3"/>
        <v>0</v>
      </c>
      <c r="O34" s="68">
        <f t="shared" si="3"/>
        <v>0</v>
      </c>
      <c r="P34" s="68">
        <f t="shared" si="3"/>
        <v>0</v>
      </c>
      <c r="Q34" s="68">
        <f t="shared" si="3"/>
        <v>0</v>
      </c>
      <c r="R34" s="68">
        <f t="shared" si="3"/>
        <v>0</v>
      </c>
      <c r="S34" s="68">
        <f t="shared" si="3"/>
        <v>0</v>
      </c>
    </row>
    <row r="35" spans="1:19" s="22" customFormat="1" x14ac:dyDescent="0.2">
      <c r="A35" s="25"/>
      <c r="B35" s="32" t="s">
        <v>74</v>
      </c>
      <c r="C35" s="34" t="s">
        <v>97</v>
      </c>
      <c r="D35" s="26" t="s">
        <v>34</v>
      </c>
      <c r="E35" s="26" t="s">
        <v>34</v>
      </c>
      <c r="F35" s="26" t="s">
        <v>34</v>
      </c>
      <c r="G35" s="26" t="s">
        <v>34</v>
      </c>
      <c r="H35" s="26" t="s">
        <v>34</v>
      </c>
      <c r="I35" s="26" t="s">
        <v>34</v>
      </c>
      <c r="J35" s="26" t="s">
        <v>34</v>
      </c>
      <c r="K35" s="26" t="s">
        <v>34</v>
      </c>
      <c r="L35" s="26" t="s">
        <v>34</v>
      </c>
      <c r="M35" s="26" t="s">
        <v>34</v>
      </c>
      <c r="N35" s="26" t="s">
        <v>34</v>
      </c>
      <c r="O35" s="26" t="s">
        <v>34</v>
      </c>
      <c r="P35" s="26" t="s">
        <v>34</v>
      </c>
      <c r="Q35" s="26" t="s">
        <v>34</v>
      </c>
      <c r="R35" s="26" t="s">
        <v>34</v>
      </c>
      <c r="S35" s="26" t="s">
        <v>34</v>
      </c>
    </row>
    <row r="36" spans="1:19" s="22" customFormat="1" ht="25.5" x14ac:dyDescent="0.2">
      <c r="A36" s="25"/>
      <c r="B36" s="108" t="s">
        <v>39</v>
      </c>
      <c r="C36" s="63">
        <f>IF(ISERROR(COUNTIF(D36:S36,"Ja")/COUNTA(D36:S36)),0,(COUNTIF(D36:S36,"Ja")/COUNTA(D36:S36)))</f>
        <v>0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s="22" customFormat="1" ht="25.5" x14ac:dyDescent="0.2">
      <c r="A37" s="25"/>
      <c r="B37" s="108" t="s">
        <v>40</v>
      </c>
      <c r="C37" s="63">
        <f>IF(ISERROR(COUNTIF(D37:S37,"Ja")/COUNTA(D37:S37)),0,(COUNTIF(D37:S37,"Ja")/COUNTA(D37:S37)))</f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s="22" customFormat="1" ht="25.5" x14ac:dyDescent="0.2">
      <c r="A38" s="25"/>
      <c r="B38" s="108" t="s">
        <v>38</v>
      </c>
      <c r="C38" s="63">
        <f>IF(ISERROR(COUNTIF(D38:S38,"Ja")/COUNTA(D38:S38)),0,(COUNTIF(D38:S38,"Ja")/COUNTA(D38:S38)))</f>
        <v>0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1:19" s="22" customFormat="1" ht="26.25" thickBot="1" x14ac:dyDescent="0.25">
      <c r="A39" s="25"/>
      <c r="B39" s="108" t="s">
        <v>41</v>
      </c>
      <c r="C39" s="63">
        <f>IF(ISERROR(COUNTIF(D39:S39,"Ja")/COUNTA(D39:S39)),0,(COUNTIF(D39:S39,"Ja")/COUNTA(D39:S39)))</f>
        <v>0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1:19" s="22" customFormat="1" x14ac:dyDescent="0.2">
      <c r="A40" s="25"/>
      <c r="B40" s="32" t="s">
        <v>77</v>
      </c>
      <c r="C40" s="34" t="s">
        <v>97</v>
      </c>
      <c r="D40" s="26" t="s">
        <v>34</v>
      </c>
      <c r="E40" s="26" t="s">
        <v>34</v>
      </c>
      <c r="F40" s="26" t="s">
        <v>34</v>
      </c>
      <c r="G40" s="26" t="s">
        <v>34</v>
      </c>
      <c r="H40" s="26" t="s">
        <v>34</v>
      </c>
      <c r="I40" s="26" t="s">
        <v>34</v>
      </c>
      <c r="J40" s="26" t="s">
        <v>34</v>
      </c>
      <c r="K40" s="26" t="s">
        <v>34</v>
      </c>
      <c r="L40" s="26" t="s">
        <v>34</v>
      </c>
      <c r="M40" s="26" t="s">
        <v>34</v>
      </c>
      <c r="N40" s="26" t="s">
        <v>34</v>
      </c>
      <c r="O40" s="26" t="s">
        <v>34</v>
      </c>
      <c r="P40" s="26" t="s">
        <v>34</v>
      </c>
      <c r="Q40" s="26" t="s">
        <v>34</v>
      </c>
      <c r="R40" s="26" t="s">
        <v>34</v>
      </c>
      <c r="S40" s="26" t="s">
        <v>34</v>
      </c>
    </row>
    <row r="41" spans="1:19" s="22" customFormat="1" x14ac:dyDescent="0.2">
      <c r="A41" s="25"/>
      <c r="B41" s="108" t="s">
        <v>42</v>
      </c>
      <c r="C41" s="63">
        <f>IF(ISERROR(COUNTIF(D41:S41,"Ja")/COUNTA(D41:S41)),0,(COUNTIF(D41:S41,"Ja")/COUNTA(D41:S41)))</f>
        <v>0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1:19" s="22" customFormat="1" x14ac:dyDescent="0.2">
      <c r="A42" s="25"/>
      <c r="B42" s="108" t="s">
        <v>43</v>
      </c>
      <c r="C42" s="63">
        <f>IF(ISERROR(COUNTIF(D42:S42,"Ja")/COUNTA(D42:S42)),0,(COUNTIF(D42:S42,"Ja")/COUNTA(D42:S42)))</f>
        <v>0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s="22" customFormat="1" ht="13.5" thickBot="1" x14ac:dyDescent="0.25">
      <c r="A43" s="25"/>
      <c r="B43" s="108" t="s">
        <v>44</v>
      </c>
      <c r="C43" s="63">
        <f>IF(ISERROR(COUNTIF(D43:S43,"Ja")/COUNTA(D43:S43)),0,(COUNTIF(D43:S43,"Ja")/COUNTA(D43:S43)))</f>
        <v>0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s="22" customFormat="1" x14ac:dyDescent="0.2">
      <c r="A44" s="25"/>
      <c r="B44" s="32" t="s">
        <v>75</v>
      </c>
      <c r="C44" s="34" t="s">
        <v>97</v>
      </c>
      <c r="D44" s="26" t="s">
        <v>34</v>
      </c>
      <c r="E44" s="26" t="s">
        <v>34</v>
      </c>
      <c r="F44" s="26" t="s">
        <v>34</v>
      </c>
      <c r="G44" s="26" t="s">
        <v>34</v>
      </c>
      <c r="H44" s="26" t="s">
        <v>34</v>
      </c>
      <c r="I44" s="26" t="s">
        <v>34</v>
      </c>
      <c r="J44" s="26" t="s">
        <v>34</v>
      </c>
      <c r="K44" s="26" t="s">
        <v>34</v>
      </c>
      <c r="L44" s="26" t="s">
        <v>34</v>
      </c>
      <c r="M44" s="26" t="s">
        <v>34</v>
      </c>
      <c r="N44" s="26" t="s">
        <v>34</v>
      </c>
      <c r="O44" s="26" t="s">
        <v>34</v>
      </c>
      <c r="P44" s="26" t="s">
        <v>34</v>
      </c>
      <c r="Q44" s="26" t="s">
        <v>34</v>
      </c>
      <c r="R44" s="26" t="s">
        <v>34</v>
      </c>
      <c r="S44" s="26" t="s">
        <v>34</v>
      </c>
    </row>
    <row r="45" spans="1:19" s="22" customFormat="1" x14ac:dyDescent="0.2">
      <c r="A45" s="25"/>
      <c r="B45" s="108" t="s">
        <v>45</v>
      </c>
      <c r="C45" s="63">
        <f>IF(ISERROR(COUNTIF(D45:S45,"Ja")/COUNTA(D45:S45)),0,(COUNTIF(D45:S45,"Ja")/COUNTA(D45:S45)))</f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s="22" customFormat="1" x14ac:dyDescent="0.2">
      <c r="A46" s="25"/>
      <c r="B46" s="108" t="s">
        <v>46</v>
      </c>
      <c r="C46" s="63">
        <f>IF(ISERROR(COUNTIF(D46:S46,"Ja")/COUNTA(D46:S46)),0,(COUNTIF(D46:S46,"Ja")/COUNTA(D46:S46)))</f>
        <v>0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s="22" customFormat="1" ht="25.5" x14ac:dyDescent="0.2">
      <c r="A47" s="25"/>
      <c r="B47" s="108" t="s">
        <v>47</v>
      </c>
      <c r="C47" s="63">
        <f>IF(ISERROR(COUNTIF(D47:S47,"Ja")/COUNTA(D47:S47)),0,(COUNTIF(D47:S47,"Ja")/COUNTA(D47:S47)))</f>
        <v>0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s="22" customFormat="1" ht="26.25" thickBot="1" x14ac:dyDescent="0.25">
      <c r="A48" s="25"/>
      <c r="B48" s="108" t="s">
        <v>48</v>
      </c>
      <c r="C48" s="63">
        <f>IF(ISERROR(COUNTIF(D48:S48,"Ja")/COUNTA(D48:S48)),0,(COUNTIF(D48:S48,"Ja")/COUNTA(D48:S48)))</f>
        <v>0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19" s="22" customFormat="1" x14ac:dyDescent="0.2">
      <c r="A49" s="25"/>
      <c r="B49" s="32" t="s">
        <v>76</v>
      </c>
      <c r="C49" s="34" t="s">
        <v>97</v>
      </c>
      <c r="D49" s="26" t="s">
        <v>34</v>
      </c>
      <c r="E49" s="26" t="s">
        <v>34</v>
      </c>
      <c r="F49" s="26" t="s">
        <v>34</v>
      </c>
      <c r="G49" s="26" t="s">
        <v>34</v>
      </c>
      <c r="H49" s="26" t="s">
        <v>34</v>
      </c>
      <c r="I49" s="26" t="s">
        <v>34</v>
      </c>
      <c r="J49" s="26" t="s">
        <v>34</v>
      </c>
      <c r="K49" s="26" t="s">
        <v>34</v>
      </c>
      <c r="L49" s="26" t="s">
        <v>34</v>
      </c>
      <c r="M49" s="26" t="s">
        <v>34</v>
      </c>
      <c r="N49" s="26" t="s">
        <v>34</v>
      </c>
      <c r="O49" s="26" t="s">
        <v>34</v>
      </c>
      <c r="P49" s="26" t="s">
        <v>34</v>
      </c>
      <c r="Q49" s="26" t="s">
        <v>34</v>
      </c>
      <c r="R49" s="26" t="s">
        <v>34</v>
      </c>
      <c r="S49" s="26" t="s">
        <v>34</v>
      </c>
    </row>
    <row r="50" spans="1:19" s="22" customFormat="1" x14ac:dyDescent="0.2">
      <c r="A50" s="25"/>
      <c r="B50" s="108" t="s">
        <v>49</v>
      </c>
      <c r="C50" s="63">
        <f t="shared" ref="C50:C55" si="4">IF(ISERROR(COUNTIF(D50:S50,"Ja")/COUNTA(D50:S50)),0,(COUNTIF(D50:S50,"Ja")/COUNTA(D50:S50)))</f>
        <v>0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1:19" s="22" customFormat="1" x14ac:dyDescent="0.2">
      <c r="A51" s="25"/>
      <c r="B51" s="108" t="s">
        <v>50</v>
      </c>
      <c r="C51" s="63">
        <f t="shared" si="4"/>
        <v>0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1:19" s="22" customFormat="1" x14ac:dyDescent="0.2">
      <c r="A52" s="25"/>
      <c r="B52" s="108" t="s">
        <v>51</v>
      </c>
      <c r="C52" s="63">
        <f t="shared" si="4"/>
        <v>0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1:19" s="22" customFormat="1" x14ac:dyDescent="0.2">
      <c r="A53" s="25"/>
      <c r="B53" s="108" t="s">
        <v>52</v>
      </c>
      <c r="C53" s="63">
        <f t="shared" si="4"/>
        <v>0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1:19" s="22" customFormat="1" ht="25.5" x14ac:dyDescent="0.2">
      <c r="A54" s="25"/>
      <c r="B54" s="108" t="s">
        <v>53</v>
      </c>
      <c r="C54" s="63">
        <f t="shared" si="4"/>
        <v>0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1:19" s="22" customFormat="1" ht="13.5" thickBot="1" x14ac:dyDescent="0.25">
      <c r="A55" s="25"/>
      <c r="B55" s="108" t="s">
        <v>54</v>
      </c>
      <c r="C55" s="63">
        <f t="shared" si="4"/>
        <v>0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1:19" s="22" customFormat="1" x14ac:dyDescent="0.2">
      <c r="A56" s="25"/>
      <c r="B56" s="32" t="s">
        <v>78</v>
      </c>
      <c r="C56" s="34" t="s">
        <v>97</v>
      </c>
      <c r="D56" s="26" t="s">
        <v>34</v>
      </c>
      <c r="E56" s="26" t="s">
        <v>34</v>
      </c>
      <c r="F56" s="26" t="s">
        <v>34</v>
      </c>
      <c r="G56" s="26" t="s">
        <v>34</v>
      </c>
      <c r="H56" s="26" t="s">
        <v>34</v>
      </c>
      <c r="I56" s="26" t="s">
        <v>34</v>
      </c>
      <c r="J56" s="26" t="s">
        <v>34</v>
      </c>
      <c r="K56" s="26" t="s">
        <v>34</v>
      </c>
      <c r="L56" s="26" t="s">
        <v>34</v>
      </c>
      <c r="M56" s="26" t="s">
        <v>34</v>
      </c>
      <c r="N56" s="26" t="s">
        <v>34</v>
      </c>
      <c r="O56" s="26" t="s">
        <v>34</v>
      </c>
      <c r="P56" s="26" t="s">
        <v>34</v>
      </c>
      <c r="Q56" s="26" t="s">
        <v>34</v>
      </c>
      <c r="R56" s="26" t="s">
        <v>34</v>
      </c>
      <c r="S56" s="26" t="s">
        <v>34</v>
      </c>
    </row>
    <row r="57" spans="1:19" s="22" customFormat="1" ht="25.5" x14ac:dyDescent="0.2">
      <c r="A57" s="25"/>
      <c r="B57" s="108" t="s">
        <v>55</v>
      </c>
      <c r="C57" s="63">
        <f>IF(ISERROR(COUNTIF(D57:S57,"Ja")/COUNTA(D57:S57)),0,(COUNTIF(D57:S57,"Ja")/COUNTA(D57:S57)))</f>
        <v>0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1:19" s="22" customFormat="1" x14ac:dyDescent="0.2">
      <c r="A58" s="25"/>
      <c r="B58" s="108" t="s">
        <v>56</v>
      </c>
      <c r="C58" s="63">
        <f>IF(ISERROR(COUNTIF(D58:S58,"Ja")/COUNTA(D58:S58)),0,(COUNTIF(D58:S58,"Ja")/COUNTA(D58:S58)))</f>
        <v>0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1:19" s="22" customFormat="1" ht="26.25" thickBot="1" x14ac:dyDescent="0.25">
      <c r="A59" s="25"/>
      <c r="B59" s="108" t="s">
        <v>57</v>
      </c>
      <c r="C59" s="63">
        <f>IF(ISERROR(COUNTIF(D59:S59,"Ja")/COUNTA(D59:S59)),0,(COUNTIF(D59:S59,"Ja")/COUNTA(D59:S59)))</f>
        <v>0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1:19" s="22" customFormat="1" x14ac:dyDescent="0.2">
      <c r="A60" s="25"/>
      <c r="B60" s="32" t="s">
        <v>79</v>
      </c>
      <c r="C60" s="34" t="s">
        <v>97</v>
      </c>
      <c r="D60" s="26" t="s">
        <v>34</v>
      </c>
      <c r="E60" s="26" t="s">
        <v>34</v>
      </c>
      <c r="F60" s="26" t="s">
        <v>34</v>
      </c>
      <c r="G60" s="26" t="s">
        <v>34</v>
      </c>
      <c r="H60" s="26" t="s">
        <v>34</v>
      </c>
      <c r="I60" s="26" t="s">
        <v>34</v>
      </c>
      <c r="J60" s="26" t="s">
        <v>34</v>
      </c>
      <c r="K60" s="26" t="s">
        <v>34</v>
      </c>
      <c r="L60" s="26" t="s">
        <v>34</v>
      </c>
      <c r="M60" s="26" t="s">
        <v>34</v>
      </c>
      <c r="N60" s="26" t="s">
        <v>34</v>
      </c>
      <c r="O60" s="26" t="s">
        <v>34</v>
      </c>
      <c r="P60" s="26" t="s">
        <v>34</v>
      </c>
      <c r="Q60" s="26" t="s">
        <v>34</v>
      </c>
      <c r="R60" s="26" t="s">
        <v>34</v>
      </c>
      <c r="S60" s="26" t="s">
        <v>34</v>
      </c>
    </row>
    <row r="61" spans="1:19" s="22" customFormat="1" x14ac:dyDescent="0.2">
      <c r="A61" s="25"/>
      <c r="B61" s="108" t="s">
        <v>95</v>
      </c>
      <c r="C61" s="63">
        <f>IF(ISERROR(COUNTIF(D61:S61,"Ja")/COUNTA(D61:S61)),0,(COUNTIF(D61:S61,"Ja")/COUNTA(D61:S61)))</f>
        <v>0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1:19" s="22" customFormat="1" ht="25.5" x14ac:dyDescent="0.2">
      <c r="A62" s="25"/>
      <c r="B62" s="108" t="s">
        <v>59</v>
      </c>
      <c r="C62" s="63">
        <f>IF(ISERROR(COUNTIF(D62:S62,"Ja")/COUNTA(D62:S62)),0,(COUNTIF(D62:S62,"Ja")/COUNTA(D62:S62)))</f>
        <v>0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1:19" s="22" customFormat="1" x14ac:dyDescent="0.2">
      <c r="A63" s="25"/>
      <c r="B63" s="108" t="s">
        <v>60</v>
      </c>
      <c r="C63" s="63">
        <f>IF(ISERROR(COUNTIF(D63:S63,"Ja")/COUNTA(D63:S63)),0,(COUNTIF(D63:S63,"Ja")/COUNTA(D63:S63)))</f>
        <v>0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1:19" s="22" customFormat="1" ht="26.25" thickBot="1" x14ac:dyDescent="0.25">
      <c r="A64" s="25"/>
      <c r="B64" s="18" t="s">
        <v>61</v>
      </c>
      <c r="C64" s="63">
        <f>IF(ISERROR(COUNTIF(D64:S64,"Ja")/COUNTA(D64:S64)),0,(COUNTIF(D64:S64,"Ja")/COUNTA(D64:S64)))</f>
        <v>0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</row>
    <row r="65" spans="1:19" s="12" customFormat="1" ht="24" thickBot="1" x14ac:dyDescent="0.3">
      <c r="A65"/>
      <c r="B65" s="196" t="str">
        <f>"Møterom "&amp;"- "&amp;'Liste og vekting'!C65*100&amp;"%"</f>
        <v>Møterom - 25%</v>
      </c>
      <c r="C65" s="197"/>
      <c r="D65" s="64">
        <f t="shared" ref="D65:S65" si="5">+D11</f>
        <v>0</v>
      </c>
      <c r="E65" s="64">
        <f t="shared" si="5"/>
        <v>0</v>
      </c>
      <c r="F65" s="64">
        <f t="shared" si="5"/>
        <v>0</v>
      </c>
      <c r="G65" s="64">
        <f t="shared" si="5"/>
        <v>0</v>
      </c>
      <c r="H65" s="64">
        <f t="shared" si="5"/>
        <v>0</v>
      </c>
      <c r="I65" s="64">
        <f t="shared" si="5"/>
        <v>0</v>
      </c>
      <c r="J65" s="64">
        <f t="shared" si="5"/>
        <v>0</v>
      </c>
      <c r="K65" s="64">
        <f t="shared" si="5"/>
        <v>0</v>
      </c>
      <c r="L65" s="64">
        <f t="shared" si="5"/>
        <v>0</v>
      </c>
      <c r="M65" s="64">
        <f t="shared" si="5"/>
        <v>0</v>
      </c>
      <c r="N65" s="64">
        <f t="shared" si="5"/>
        <v>0</v>
      </c>
      <c r="O65" s="64">
        <f t="shared" si="5"/>
        <v>0</v>
      </c>
      <c r="P65" s="64">
        <f t="shared" si="5"/>
        <v>0</v>
      </c>
      <c r="Q65" s="64">
        <f t="shared" si="5"/>
        <v>0</v>
      </c>
      <c r="R65" s="64">
        <f t="shared" si="5"/>
        <v>0</v>
      </c>
      <c r="S65" s="64">
        <f t="shared" si="5"/>
        <v>0</v>
      </c>
    </row>
    <row r="66" spans="1:19" s="22" customFormat="1" ht="18" x14ac:dyDescent="0.2">
      <c r="B66" s="41" t="str">
        <f>"Pris "&amp;"- "&amp;'Liste og vekting'!D66*100&amp;"%"</f>
        <v>Pris - 60%</v>
      </c>
      <c r="C66" s="47" t="s">
        <v>87</v>
      </c>
      <c r="D66" s="40" t="s">
        <v>33</v>
      </c>
      <c r="E66" s="40" t="s">
        <v>33</v>
      </c>
      <c r="F66" s="40" t="s">
        <v>33</v>
      </c>
      <c r="G66" s="40" t="s">
        <v>33</v>
      </c>
      <c r="H66" s="40" t="s">
        <v>33</v>
      </c>
      <c r="I66" s="40" t="s">
        <v>33</v>
      </c>
      <c r="J66" s="40" t="s">
        <v>33</v>
      </c>
      <c r="K66" s="40" t="s">
        <v>33</v>
      </c>
      <c r="L66" s="40" t="s">
        <v>33</v>
      </c>
      <c r="M66" s="40" t="s">
        <v>33</v>
      </c>
      <c r="N66" s="40" t="s">
        <v>33</v>
      </c>
      <c r="O66" s="40" t="s">
        <v>33</v>
      </c>
      <c r="P66" s="40" t="s">
        <v>33</v>
      </c>
      <c r="Q66" s="40" t="s">
        <v>33</v>
      </c>
      <c r="R66" s="40" t="s">
        <v>33</v>
      </c>
      <c r="S66" s="40" t="s">
        <v>33</v>
      </c>
    </row>
    <row r="67" spans="1:19" s="22" customFormat="1" x14ac:dyDescent="0.2">
      <c r="A67" s="25"/>
      <c r="B67" s="36" t="s">
        <v>101</v>
      </c>
      <c r="C67" s="103" t="str">
        <f>IF(D67&gt;0,AVERAGE(D67:S67)," ")</f>
        <v xml:space="preserve"> </v>
      </c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:19" s="22" customFormat="1" x14ac:dyDescent="0.2">
      <c r="A68" s="25"/>
      <c r="B68" s="36" t="s">
        <v>102</v>
      </c>
      <c r="C68" s="103" t="str">
        <f>IF(D68&gt;0,AVERAGE(D68:S68)," ")</f>
        <v xml:space="preserve"> 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:19" s="22" customFormat="1" x14ac:dyDescent="0.2">
      <c r="A69" s="25"/>
      <c r="B69" s="36" t="s">
        <v>103</v>
      </c>
      <c r="C69" s="103" t="str">
        <f>IF(D69&gt;0,AVERAGE(D69:S69)," ")</f>
        <v xml:space="preserve"> 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:19" s="22" customFormat="1" ht="18" x14ac:dyDescent="0.2">
      <c r="B70" s="41" t="str">
        <f>"Servicegrad og kapasitet "&amp;"- "&amp;'Liste og vekting'!D71*100&amp;"%"</f>
        <v>Servicegrad og kapasitet - 40%</v>
      </c>
      <c r="C70" s="42"/>
      <c r="D70" s="40" t="s">
        <v>100</v>
      </c>
      <c r="E70" s="40" t="s">
        <v>100</v>
      </c>
      <c r="F70" s="40" t="s">
        <v>100</v>
      </c>
      <c r="G70" s="40" t="s">
        <v>100</v>
      </c>
      <c r="H70" s="40" t="s">
        <v>100</v>
      </c>
      <c r="I70" s="40" t="s">
        <v>100</v>
      </c>
      <c r="J70" s="40" t="s">
        <v>100</v>
      </c>
      <c r="K70" s="40" t="s">
        <v>100</v>
      </c>
      <c r="L70" s="40" t="s">
        <v>100</v>
      </c>
      <c r="M70" s="40" t="s">
        <v>100</v>
      </c>
      <c r="N70" s="40" t="s">
        <v>100</v>
      </c>
      <c r="O70" s="40" t="s">
        <v>100</v>
      </c>
      <c r="P70" s="40" t="s">
        <v>100</v>
      </c>
      <c r="Q70" s="40" t="s">
        <v>100</v>
      </c>
      <c r="R70" s="40" t="s">
        <v>100</v>
      </c>
      <c r="S70" s="40" t="s">
        <v>100</v>
      </c>
    </row>
    <row r="71" spans="1:19" s="22" customFormat="1" ht="15" x14ac:dyDescent="0.2">
      <c r="A71" s="25"/>
      <c r="B71" s="93" t="s">
        <v>10</v>
      </c>
      <c r="C71" s="94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1:19" s="22" customFormat="1" ht="15" x14ac:dyDescent="0.2">
      <c r="A72" s="25"/>
      <c r="B72" s="15" t="s">
        <v>96</v>
      </c>
      <c r="C72" s="30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</row>
    <row r="73" spans="1:19" s="22" customFormat="1" ht="25.5" x14ac:dyDescent="0.2">
      <c r="A73" s="25"/>
      <c r="B73" s="92" t="s">
        <v>80</v>
      </c>
      <c r="C73" s="47" t="s">
        <v>98</v>
      </c>
      <c r="D73" s="40" t="s">
        <v>83</v>
      </c>
      <c r="E73" s="40" t="s">
        <v>83</v>
      </c>
      <c r="F73" s="40" t="s">
        <v>83</v>
      </c>
      <c r="G73" s="40" t="s">
        <v>83</v>
      </c>
      <c r="H73" s="40" t="s">
        <v>83</v>
      </c>
      <c r="I73" s="40" t="s">
        <v>83</v>
      </c>
      <c r="J73" s="40" t="s">
        <v>83</v>
      </c>
      <c r="K73" s="40" t="s">
        <v>83</v>
      </c>
      <c r="L73" s="40" t="s">
        <v>83</v>
      </c>
      <c r="M73" s="40" t="s">
        <v>83</v>
      </c>
      <c r="N73" s="40" t="s">
        <v>83</v>
      </c>
      <c r="O73" s="40" t="s">
        <v>83</v>
      </c>
      <c r="P73" s="40" t="s">
        <v>83</v>
      </c>
      <c r="Q73" s="40" t="s">
        <v>83</v>
      </c>
      <c r="R73" s="40" t="s">
        <v>83</v>
      </c>
      <c r="S73" s="40" t="s">
        <v>83</v>
      </c>
    </row>
    <row r="74" spans="1:19" s="22" customFormat="1" x14ac:dyDescent="0.2">
      <c r="A74" s="25"/>
      <c r="B74" s="36" t="s">
        <v>81</v>
      </c>
      <c r="C74" s="43">
        <f>SUM(D74:S74)</f>
        <v>0</v>
      </c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1:19" s="22" customFormat="1" ht="13.5" thickBot="1" x14ac:dyDescent="0.25">
      <c r="A75" s="25"/>
      <c r="B75" s="37" t="s">
        <v>82</v>
      </c>
      <c r="C75" s="67">
        <f>SUM(D75:S75)</f>
        <v>0</v>
      </c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</row>
    <row r="76" spans="1:19" ht="15" x14ac:dyDescent="0.2">
      <c r="A76" s="6"/>
      <c r="B76" s="8"/>
      <c r="C76" s="9"/>
      <c r="N76" s="9"/>
    </row>
    <row r="78" spans="1:19" x14ac:dyDescent="0.2">
      <c r="B78" s="6"/>
      <c r="C78" s="11"/>
      <c r="N78" s="11"/>
    </row>
  </sheetData>
  <sheetProtection sheet="1" objects="1" scenarios="1" selectLockedCells="1"/>
  <mergeCells count="8">
    <mergeCell ref="B11:C11"/>
    <mergeCell ref="B65:C65"/>
    <mergeCell ref="C3:D3"/>
    <mergeCell ref="B5:C6"/>
    <mergeCell ref="B7:C7"/>
    <mergeCell ref="B8:C8"/>
    <mergeCell ref="B9:C9"/>
    <mergeCell ref="B10:C10"/>
  </mergeCells>
  <conditionalFormatting sqref="D8:S10">
    <cfRule type="cellIs" dxfId="9" priority="1" operator="equal">
      <formula>"Ja, kravet er tilfredsstilt"</formula>
    </cfRule>
    <cfRule type="cellIs" dxfId="8" priority="2" operator="equal">
      <formula>"Nei, kravet er ikke tilfredsstilt"</formula>
    </cfRule>
  </conditionalFormatting>
  <dataValidations count="4">
    <dataValidation type="list" allowBlank="1" showInputMessage="1" showErrorMessage="1" sqref="D61:S64 D31:S33 D36:S39 D41:S43 D45:S48 D50:S55 D57:S59">
      <formula1>Svar</formula1>
    </dataValidation>
    <dataValidation type="list" allowBlank="1" showInputMessage="1" showErrorMessage="1" errorTitle="Besvares kun med Ja eller Nei" error="Svarene kan skrives inn direkte med Ja eller Nei eller velges fra rullegardinen til høyre for cellen." sqref="D23:S29">
      <formula1>Svar</formula1>
    </dataValidation>
    <dataValidation type="whole" operator="greaterThanOrEqual" allowBlank="1" showInputMessage="1" showErrorMessage="1" errorTitle="Angi antall rom med heltall" error="Kun heltall tillates i disse cellene." sqref="D18:S21">
      <formula1>0</formula1>
    </dataValidation>
    <dataValidation type="list" allowBlank="1" showInputMessage="1" showErrorMessage="1" errorTitle="Krav må tilfredsstilles" error="Hvis hotellet ikke kan tilfredsstille absolutte krav, vil hotellet tas ut av evalueringen" sqref="D8:S10">
      <formula1>Krav</formula1>
    </dataValidation>
  </dataValidations>
  <pageMargins left="0.78740157499999996" right="0.78740157499999996" top="0.984251969" bottom="0.984251969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78"/>
  <sheetViews>
    <sheetView showGridLines="0" showZeros="0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13" sqref="D13"/>
    </sheetView>
  </sheetViews>
  <sheetFormatPr baseColWidth="10" defaultRowHeight="12.75" x14ac:dyDescent="0.2"/>
  <cols>
    <col min="1" max="1" width="1.7109375" style="5" customWidth="1"/>
    <col min="2" max="2" width="57.140625" style="5" customWidth="1"/>
    <col min="3" max="3" width="16.85546875" style="10" customWidth="1"/>
    <col min="4" max="4" width="27.42578125" style="10" customWidth="1"/>
    <col min="5" max="19" width="25.7109375" style="10" customWidth="1"/>
    <col min="20" max="16384" width="11.42578125" style="5"/>
  </cols>
  <sheetData>
    <row r="2" spans="1:19" ht="13.5" thickBot="1" x14ac:dyDescent="0.25"/>
    <row r="3" spans="1:19" ht="16.5" thickBot="1" x14ac:dyDescent="0.3">
      <c r="B3" s="33" t="s">
        <v>28</v>
      </c>
      <c r="C3" s="198" t="e">
        <f>VLOOKUP(B3,[0]!Destinasjoner,2,FALSE)&amp;" overnattingsdøgn"</f>
        <v>#REF!</v>
      </c>
      <c r="D3" s="199"/>
    </row>
    <row r="4" spans="1:19" ht="13.5" thickBot="1" x14ac:dyDescent="0.25"/>
    <row r="5" spans="1:19" s="13" customFormat="1" ht="15.75" customHeight="1" x14ac:dyDescent="0.2">
      <c r="A5" s="16"/>
      <c r="B5" s="200" t="e">
        <f>+#REF!</f>
        <v>#REF!</v>
      </c>
      <c r="C5" s="201"/>
      <c r="D5" s="66" t="s">
        <v>22</v>
      </c>
      <c r="E5" s="66" t="s">
        <v>22</v>
      </c>
      <c r="F5" s="66" t="s">
        <v>22</v>
      </c>
      <c r="G5" s="66" t="s">
        <v>22</v>
      </c>
      <c r="H5" s="66" t="s">
        <v>22</v>
      </c>
      <c r="I5" s="66" t="s">
        <v>22</v>
      </c>
      <c r="J5" s="66" t="s">
        <v>22</v>
      </c>
      <c r="K5" s="66" t="s">
        <v>22</v>
      </c>
      <c r="L5" s="66" t="s">
        <v>22</v>
      </c>
      <c r="M5" s="66" t="s">
        <v>22</v>
      </c>
      <c r="N5" s="66" t="s">
        <v>22</v>
      </c>
      <c r="O5" s="66" t="s">
        <v>22</v>
      </c>
      <c r="P5" s="66" t="s">
        <v>22</v>
      </c>
      <c r="Q5" s="66" t="s">
        <v>22</v>
      </c>
      <c r="R5" s="66" t="s">
        <v>22</v>
      </c>
      <c r="S5" s="66" t="s">
        <v>22</v>
      </c>
    </row>
    <row r="6" spans="1:19" s="14" customFormat="1" ht="15.75" customHeight="1" thickBot="1" x14ac:dyDescent="0.3">
      <c r="A6" s="2"/>
      <c r="B6" s="202"/>
      <c r="C6" s="203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s="22" customFormat="1" ht="38.25" x14ac:dyDescent="0.2">
      <c r="B7" s="204" t="s">
        <v>66</v>
      </c>
      <c r="C7" s="205"/>
      <c r="D7" s="65" t="s">
        <v>73</v>
      </c>
      <c r="E7" s="65" t="s">
        <v>73</v>
      </c>
      <c r="F7" s="65" t="s">
        <v>73</v>
      </c>
      <c r="G7" s="65" t="s">
        <v>73</v>
      </c>
      <c r="H7" s="65" t="s">
        <v>73</v>
      </c>
      <c r="I7" s="65" t="s">
        <v>73</v>
      </c>
      <c r="J7" s="65" t="s">
        <v>73</v>
      </c>
      <c r="K7" s="65" t="s">
        <v>73</v>
      </c>
      <c r="L7" s="65" t="s">
        <v>73</v>
      </c>
      <c r="M7" s="65" t="s">
        <v>73</v>
      </c>
      <c r="N7" s="65" t="s">
        <v>73</v>
      </c>
      <c r="O7" s="65" t="s">
        <v>73</v>
      </c>
      <c r="P7" s="65" t="s">
        <v>73</v>
      </c>
      <c r="Q7" s="65" t="s">
        <v>73</v>
      </c>
      <c r="R7" s="65" t="s">
        <v>73</v>
      </c>
      <c r="S7" s="65" t="s">
        <v>73</v>
      </c>
    </row>
    <row r="8" spans="1:19" s="14" customFormat="1" ht="15" x14ac:dyDescent="0.25">
      <c r="A8" s="2"/>
      <c r="B8" s="206" t="s">
        <v>67</v>
      </c>
      <c r="C8" s="207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s="14" customFormat="1" ht="15" x14ac:dyDescent="0.25">
      <c r="A9" s="2"/>
      <c r="B9" s="206" t="s">
        <v>68</v>
      </c>
      <c r="C9" s="207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 s="14" customFormat="1" ht="15.75" thickBot="1" x14ac:dyDescent="0.3">
      <c r="A10" s="2"/>
      <c r="B10" s="208" t="s">
        <v>69</v>
      </c>
      <c r="C10" s="209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19" s="12" customFormat="1" ht="24" thickBot="1" x14ac:dyDescent="0.25">
      <c r="A11"/>
      <c r="B11" s="194" t="str">
        <f>"Overnatting - "&amp;'Liste og vekting'!C10*100&amp;"%"</f>
        <v>Overnatting - 75%</v>
      </c>
      <c r="C11" s="195"/>
      <c r="D11" s="68">
        <f t="shared" ref="D11:S11" si="0">+D6</f>
        <v>0</v>
      </c>
      <c r="E11" s="68">
        <f t="shared" si="0"/>
        <v>0</v>
      </c>
      <c r="F11" s="68">
        <f t="shared" si="0"/>
        <v>0</v>
      </c>
      <c r="G11" s="68">
        <f t="shared" si="0"/>
        <v>0</v>
      </c>
      <c r="H11" s="68">
        <f t="shared" si="0"/>
        <v>0</v>
      </c>
      <c r="I11" s="68">
        <f t="shared" si="0"/>
        <v>0</v>
      </c>
      <c r="J11" s="68">
        <f t="shared" si="0"/>
        <v>0</v>
      </c>
      <c r="K11" s="68">
        <f t="shared" si="0"/>
        <v>0</v>
      </c>
      <c r="L11" s="68">
        <f t="shared" si="0"/>
        <v>0</v>
      </c>
      <c r="M11" s="68">
        <f t="shared" si="0"/>
        <v>0</v>
      </c>
      <c r="N11" s="68">
        <f t="shared" si="0"/>
        <v>0</v>
      </c>
      <c r="O11" s="68">
        <f t="shared" si="0"/>
        <v>0</v>
      </c>
      <c r="P11" s="68">
        <f t="shared" si="0"/>
        <v>0</v>
      </c>
      <c r="Q11" s="68">
        <f t="shared" si="0"/>
        <v>0</v>
      </c>
      <c r="R11" s="68">
        <f t="shared" si="0"/>
        <v>0</v>
      </c>
      <c r="S11" s="68">
        <f t="shared" si="0"/>
        <v>0</v>
      </c>
    </row>
    <row r="12" spans="1:19" s="22" customFormat="1" ht="18" x14ac:dyDescent="0.2">
      <c r="B12" s="41" t="str">
        <f>"Pris "&amp;"- "&amp;'Liste og vekting'!D11*100&amp;"%"</f>
        <v>Pris - 60%</v>
      </c>
      <c r="C12" s="47" t="s">
        <v>87</v>
      </c>
      <c r="D12" s="40" t="s">
        <v>33</v>
      </c>
      <c r="E12" s="40" t="s">
        <v>33</v>
      </c>
      <c r="F12" s="40" t="s">
        <v>33</v>
      </c>
      <c r="G12" s="40" t="s">
        <v>33</v>
      </c>
      <c r="H12" s="40" t="s">
        <v>33</v>
      </c>
      <c r="I12" s="40" t="s">
        <v>33</v>
      </c>
      <c r="J12" s="40" t="s">
        <v>33</v>
      </c>
      <c r="K12" s="40" t="s">
        <v>33</v>
      </c>
      <c r="L12" s="40" t="s">
        <v>33</v>
      </c>
      <c r="M12" s="40" t="s">
        <v>33</v>
      </c>
      <c r="N12" s="40" t="s">
        <v>33</v>
      </c>
      <c r="O12" s="40" t="s">
        <v>33</v>
      </c>
      <c r="P12" s="40" t="s">
        <v>33</v>
      </c>
      <c r="Q12" s="40" t="s">
        <v>33</v>
      </c>
      <c r="R12" s="40" t="s">
        <v>33</v>
      </c>
      <c r="S12" s="40" t="s">
        <v>33</v>
      </c>
    </row>
    <row r="13" spans="1:19" s="22" customFormat="1" x14ac:dyDescent="0.2">
      <c r="A13" s="24"/>
      <c r="B13" s="3" t="str">
        <f>"Pris tirsdag og onsdag "&amp;"(Vektes med "&amp;'Liste og vekting'!E12*100&amp;"%)"</f>
        <v>Pris tirsdag og onsdag (Vektes med 60%)</v>
      </c>
      <c r="C13" s="105">
        <f>IF(SUM(D13:S13)&gt;0,AVERAGE(D13:S13),0)</f>
        <v>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spans="1:19" s="22" customFormat="1" x14ac:dyDescent="0.2">
      <c r="A14" s="25"/>
      <c r="B14" s="4" t="str">
        <f>"Pris øvrige dager "&amp;"(Vektes med "&amp;'Liste og vekting'!E13*100&amp;"%)"</f>
        <v>Pris øvrige dager (Vektes med 40%)</v>
      </c>
      <c r="C14" s="105">
        <f>IF(SUM(D14:S14)&gt;0,AVERAGE(D14:S14),0)</f>
        <v>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s="22" customFormat="1" x14ac:dyDescent="0.2">
      <c r="A15" s="25"/>
      <c r="B15" s="38" t="s">
        <v>99</v>
      </c>
      <c r="C15" s="105">
        <f>IF(SUM(D15:S15)&gt;0,AVERAGE(D15:S15)*20,0)</f>
        <v>0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1:19" s="22" customFormat="1" x14ac:dyDescent="0.2">
      <c r="A16" s="25"/>
      <c r="B16" s="38" t="s">
        <v>89</v>
      </c>
      <c r="C16" s="107" t="str">
        <f>IF(((C13*0.6)+(C14*0.4)+C15)=0,"  ",IF(ISERROR((C13*0.6)+(C14*0.4)+C15),0,((C13*0.6)+(C14*0.4)+C15)))</f>
        <v xml:space="preserve">  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22" customFormat="1" ht="25.5" x14ac:dyDescent="0.2">
      <c r="A17" s="25"/>
      <c r="B17" s="23" t="str">
        <f>"Servicegrad og kapasitet "&amp;"- "&amp;'Liste og vekting'!D16*100&amp;"%"</f>
        <v>Servicegrad og kapasitet - 20%</v>
      </c>
      <c r="C17" s="47" t="s">
        <v>88</v>
      </c>
      <c r="D17" s="31" t="str">
        <f t="shared" ref="D17:S17" si="1">"Oppgi antall rom
"&amp;D11</f>
        <v>Oppgi antall rom
0</v>
      </c>
      <c r="E17" s="31" t="str">
        <f t="shared" si="1"/>
        <v>Oppgi antall rom
0</v>
      </c>
      <c r="F17" s="31" t="str">
        <f t="shared" si="1"/>
        <v>Oppgi antall rom
0</v>
      </c>
      <c r="G17" s="31" t="str">
        <f t="shared" si="1"/>
        <v>Oppgi antall rom
0</v>
      </c>
      <c r="H17" s="31" t="str">
        <f t="shared" si="1"/>
        <v>Oppgi antall rom
0</v>
      </c>
      <c r="I17" s="31" t="str">
        <f t="shared" si="1"/>
        <v>Oppgi antall rom
0</v>
      </c>
      <c r="J17" s="31" t="str">
        <f t="shared" si="1"/>
        <v>Oppgi antall rom
0</v>
      </c>
      <c r="K17" s="31" t="str">
        <f t="shared" si="1"/>
        <v>Oppgi antall rom
0</v>
      </c>
      <c r="L17" s="31" t="str">
        <f t="shared" si="1"/>
        <v>Oppgi antall rom
0</v>
      </c>
      <c r="M17" s="31" t="str">
        <f t="shared" si="1"/>
        <v>Oppgi antall rom
0</v>
      </c>
      <c r="N17" s="31" t="str">
        <f t="shared" si="1"/>
        <v>Oppgi antall rom
0</v>
      </c>
      <c r="O17" s="31" t="str">
        <f t="shared" si="1"/>
        <v>Oppgi antall rom
0</v>
      </c>
      <c r="P17" s="31" t="str">
        <f t="shared" si="1"/>
        <v>Oppgi antall rom
0</v>
      </c>
      <c r="Q17" s="31" t="str">
        <f t="shared" si="1"/>
        <v>Oppgi antall rom
0</v>
      </c>
      <c r="R17" s="31" t="str">
        <f t="shared" si="1"/>
        <v>Oppgi antall rom
0</v>
      </c>
      <c r="S17" s="31" t="str">
        <f t="shared" si="1"/>
        <v>Oppgi antall rom
0</v>
      </c>
    </row>
    <row r="18" spans="1:19" s="22" customFormat="1" x14ac:dyDescent="0.2">
      <c r="A18" s="25"/>
      <c r="B18" s="15" t="s">
        <v>62</v>
      </c>
      <c r="C18" s="29">
        <f>SUM(D18:S18)</f>
        <v>0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1:19" s="22" customFormat="1" x14ac:dyDescent="0.2">
      <c r="A19" s="25"/>
      <c r="B19" s="15" t="s">
        <v>63</v>
      </c>
      <c r="C19" s="43">
        <f>SUM(D19:S19)</f>
        <v>0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1:19" s="22" customFormat="1" x14ac:dyDescent="0.2">
      <c r="A20" s="25"/>
      <c r="B20" s="15" t="s">
        <v>64</v>
      </c>
      <c r="C20" s="43">
        <f>SUM(D20:S20)</f>
        <v>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1:19" s="22" customFormat="1" ht="13.5" thickBot="1" x14ac:dyDescent="0.25">
      <c r="A21" s="25"/>
      <c r="B21" s="15" t="s">
        <v>65</v>
      </c>
      <c r="C21" s="43">
        <f>SUM(D21:S21)</f>
        <v>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1:19" s="22" customFormat="1" x14ac:dyDescent="0.2">
      <c r="A22" s="25"/>
      <c r="B22" s="20" t="s">
        <v>7</v>
      </c>
      <c r="C22" s="34" t="s">
        <v>97</v>
      </c>
      <c r="D22" s="26" t="s">
        <v>34</v>
      </c>
      <c r="E22" s="26" t="s">
        <v>34</v>
      </c>
      <c r="F22" s="26" t="s">
        <v>34</v>
      </c>
      <c r="G22" s="26" t="s">
        <v>34</v>
      </c>
      <c r="H22" s="26" t="s">
        <v>34</v>
      </c>
      <c r="I22" s="26" t="s">
        <v>34</v>
      </c>
      <c r="J22" s="26" t="s">
        <v>34</v>
      </c>
      <c r="K22" s="26" t="s">
        <v>34</v>
      </c>
      <c r="L22" s="26" t="s">
        <v>34</v>
      </c>
      <c r="M22" s="26" t="s">
        <v>34</v>
      </c>
      <c r="N22" s="26" t="s">
        <v>34</v>
      </c>
      <c r="O22" s="26" t="s">
        <v>34</v>
      </c>
      <c r="P22" s="26" t="s">
        <v>34</v>
      </c>
      <c r="Q22" s="26" t="s">
        <v>34</v>
      </c>
      <c r="R22" s="26" t="s">
        <v>34</v>
      </c>
      <c r="S22" s="26" t="s">
        <v>34</v>
      </c>
    </row>
    <row r="23" spans="1:19" s="22" customFormat="1" x14ac:dyDescent="0.2">
      <c r="A23" s="25"/>
      <c r="B23" s="17" t="s">
        <v>2</v>
      </c>
      <c r="C23" s="63">
        <f>IF(ISERROR(COUNTIF(D23:S23,"Ja")/COUNTA(D23:S23)),0,(COUNTIF(D23:S23,"Ja")/COUNTA(D23:S23)))</f>
        <v>0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1:19" s="22" customFormat="1" x14ac:dyDescent="0.2">
      <c r="A24" s="25"/>
      <c r="B24" s="17" t="s">
        <v>3</v>
      </c>
      <c r="C24" s="63">
        <f t="shared" ref="C24:C33" si="2">IF(ISERROR(COUNTIF(D24:S24,"Ja")/COUNTA(D24:S24)),0,(COUNTIF(D24:S24,"Ja")/COUNTA(D24:S24)))</f>
        <v>0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s="22" customFormat="1" x14ac:dyDescent="0.2">
      <c r="A25" s="25"/>
      <c r="B25" s="17" t="s">
        <v>4</v>
      </c>
      <c r="C25" s="63">
        <f t="shared" si="2"/>
        <v>0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</row>
    <row r="26" spans="1:19" s="22" customFormat="1" x14ac:dyDescent="0.2">
      <c r="A26" s="25"/>
      <c r="B26" s="17" t="s">
        <v>5</v>
      </c>
      <c r="C26" s="63">
        <f t="shared" si="2"/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</row>
    <row r="27" spans="1:19" s="22" customFormat="1" x14ac:dyDescent="0.2">
      <c r="A27" s="25"/>
      <c r="B27" s="17" t="s">
        <v>6</v>
      </c>
      <c r="C27" s="63">
        <f t="shared" si="2"/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1:19" s="22" customFormat="1" x14ac:dyDescent="0.2">
      <c r="A28" s="25"/>
      <c r="B28" s="27" t="s">
        <v>32</v>
      </c>
      <c r="C28" s="63">
        <f t="shared" si="2"/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1:19" s="22" customFormat="1" ht="13.5" thickBot="1" x14ac:dyDescent="0.25">
      <c r="A29" s="25"/>
      <c r="B29" s="18" t="s">
        <v>16</v>
      </c>
      <c r="C29" s="63">
        <f t="shared" si="2"/>
        <v>0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19" s="22" customFormat="1" x14ac:dyDescent="0.2">
      <c r="A30" s="25"/>
      <c r="B30" s="20" t="s">
        <v>17</v>
      </c>
      <c r="C30" s="34" t="s">
        <v>97</v>
      </c>
      <c r="D30" s="26" t="s">
        <v>34</v>
      </c>
      <c r="E30" s="26" t="s">
        <v>34</v>
      </c>
      <c r="F30" s="26" t="s">
        <v>34</v>
      </c>
      <c r="G30" s="26" t="s">
        <v>34</v>
      </c>
      <c r="H30" s="26" t="s">
        <v>34</v>
      </c>
      <c r="I30" s="26" t="s">
        <v>34</v>
      </c>
      <c r="J30" s="26" t="s">
        <v>34</v>
      </c>
      <c r="K30" s="26" t="s">
        <v>34</v>
      </c>
      <c r="L30" s="26" t="s">
        <v>34</v>
      </c>
      <c r="M30" s="26" t="s">
        <v>34</v>
      </c>
      <c r="N30" s="26" t="s">
        <v>34</v>
      </c>
      <c r="O30" s="26" t="s">
        <v>34</v>
      </c>
      <c r="P30" s="26" t="s">
        <v>34</v>
      </c>
      <c r="Q30" s="26" t="s">
        <v>34</v>
      </c>
      <c r="R30" s="26" t="s">
        <v>34</v>
      </c>
      <c r="S30" s="26" t="s">
        <v>34</v>
      </c>
    </row>
    <row r="31" spans="1:19" s="22" customFormat="1" x14ac:dyDescent="0.2">
      <c r="A31" s="25"/>
      <c r="B31" s="17" t="s">
        <v>20</v>
      </c>
      <c r="C31" s="63">
        <f t="shared" si="2"/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</row>
    <row r="32" spans="1:19" s="22" customFormat="1" x14ac:dyDescent="0.2">
      <c r="A32" s="25"/>
      <c r="B32" s="17" t="s">
        <v>19</v>
      </c>
      <c r="C32" s="63">
        <f t="shared" si="2"/>
        <v>0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1:19" s="22" customFormat="1" ht="13.5" thickBot="1" x14ac:dyDescent="0.25">
      <c r="A33" s="25"/>
      <c r="B33" s="28" t="s">
        <v>18</v>
      </c>
      <c r="C33" s="63">
        <f t="shared" si="2"/>
        <v>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1:19" s="22" customFormat="1" ht="18.75" thickBot="1" x14ac:dyDescent="0.25">
      <c r="A34" s="25"/>
      <c r="B34" s="23" t="str">
        <f>"Miljø "&amp;"- "&amp;'Liste og vekting'!D33*100&amp;"%"</f>
        <v>Miljø - 20%</v>
      </c>
      <c r="C34" s="35"/>
      <c r="D34" s="68">
        <f t="shared" ref="D34:S34" si="3">+D6</f>
        <v>0</v>
      </c>
      <c r="E34" s="68">
        <f t="shared" si="3"/>
        <v>0</v>
      </c>
      <c r="F34" s="68">
        <f t="shared" si="3"/>
        <v>0</v>
      </c>
      <c r="G34" s="68">
        <f t="shared" si="3"/>
        <v>0</v>
      </c>
      <c r="H34" s="68">
        <f t="shared" si="3"/>
        <v>0</v>
      </c>
      <c r="I34" s="68">
        <f t="shared" si="3"/>
        <v>0</v>
      </c>
      <c r="J34" s="68">
        <f t="shared" si="3"/>
        <v>0</v>
      </c>
      <c r="K34" s="68">
        <f t="shared" si="3"/>
        <v>0</v>
      </c>
      <c r="L34" s="68">
        <f t="shared" si="3"/>
        <v>0</v>
      </c>
      <c r="M34" s="68">
        <f t="shared" si="3"/>
        <v>0</v>
      </c>
      <c r="N34" s="68">
        <f t="shared" si="3"/>
        <v>0</v>
      </c>
      <c r="O34" s="68">
        <f t="shared" si="3"/>
        <v>0</v>
      </c>
      <c r="P34" s="68">
        <f t="shared" si="3"/>
        <v>0</v>
      </c>
      <c r="Q34" s="68">
        <f t="shared" si="3"/>
        <v>0</v>
      </c>
      <c r="R34" s="68">
        <f t="shared" si="3"/>
        <v>0</v>
      </c>
      <c r="S34" s="68">
        <f t="shared" si="3"/>
        <v>0</v>
      </c>
    </row>
    <row r="35" spans="1:19" s="22" customFormat="1" x14ac:dyDescent="0.2">
      <c r="A35" s="25"/>
      <c r="B35" s="32" t="s">
        <v>74</v>
      </c>
      <c r="C35" s="34" t="s">
        <v>97</v>
      </c>
      <c r="D35" s="26" t="s">
        <v>34</v>
      </c>
      <c r="E35" s="26" t="s">
        <v>34</v>
      </c>
      <c r="F35" s="26" t="s">
        <v>34</v>
      </c>
      <c r="G35" s="26" t="s">
        <v>34</v>
      </c>
      <c r="H35" s="26" t="s">
        <v>34</v>
      </c>
      <c r="I35" s="26" t="s">
        <v>34</v>
      </c>
      <c r="J35" s="26" t="s">
        <v>34</v>
      </c>
      <c r="K35" s="26" t="s">
        <v>34</v>
      </c>
      <c r="L35" s="26" t="s">
        <v>34</v>
      </c>
      <c r="M35" s="26" t="s">
        <v>34</v>
      </c>
      <c r="N35" s="26" t="s">
        <v>34</v>
      </c>
      <c r="O35" s="26" t="s">
        <v>34</v>
      </c>
      <c r="P35" s="26" t="s">
        <v>34</v>
      </c>
      <c r="Q35" s="26" t="s">
        <v>34</v>
      </c>
      <c r="R35" s="26" t="s">
        <v>34</v>
      </c>
      <c r="S35" s="26" t="s">
        <v>34</v>
      </c>
    </row>
    <row r="36" spans="1:19" s="22" customFormat="1" ht="25.5" x14ac:dyDescent="0.2">
      <c r="A36" s="25"/>
      <c r="B36" s="108" t="s">
        <v>39</v>
      </c>
      <c r="C36" s="63">
        <f>IF(ISERROR(COUNTIF(D36:S36,"Ja")/COUNTA(D36:S36)),0,(COUNTIF(D36:S36,"Ja")/COUNTA(D36:S36)))</f>
        <v>0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s="22" customFormat="1" ht="25.5" x14ac:dyDescent="0.2">
      <c r="A37" s="25"/>
      <c r="B37" s="108" t="s">
        <v>40</v>
      </c>
      <c r="C37" s="63">
        <f>IF(ISERROR(COUNTIF(D37:S37,"Ja")/COUNTA(D37:S37)),0,(COUNTIF(D37:S37,"Ja")/COUNTA(D37:S37)))</f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s="22" customFormat="1" ht="25.5" x14ac:dyDescent="0.2">
      <c r="A38" s="25"/>
      <c r="B38" s="108" t="s">
        <v>38</v>
      </c>
      <c r="C38" s="63">
        <f>IF(ISERROR(COUNTIF(D38:S38,"Ja")/COUNTA(D38:S38)),0,(COUNTIF(D38:S38,"Ja")/COUNTA(D38:S38)))</f>
        <v>0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1:19" s="22" customFormat="1" ht="26.25" thickBot="1" x14ac:dyDescent="0.25">
      <c r="A39" s="25"/>
      <c r="B39" s="108" t="s">
        <v>41</v>
      </c>
      <c r="C39" s="63">
        <f>IF(ISERROR(COUNTIF(D39:S39,"Ja")/COUNTA(D39:S39)),0,(COUNTIF(D39:S39,"Ja")/COUNTA(D39:S39)))</f>
        <v>0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1:19" s="22" customFormat="1" x14ac:dyDescent="0.2">
      <c r="A40" s="25"/>
      <c r="B40" s="32" t="s">
        <v>77</v>
      </c>
      <c r="C40" s="34" t="s">
        <v>97</v>
      </c>
      <c r="D40" s="26" t="s">
        <v>34</v>
      </c>
      <c r="E40" s="26" t="s">
        <v>34</v>
      </c>
      <c r="F40" s="26" t="s">
        <v>34</v>
      </c>
      <c r="G40" s="26" t="s">
        <v>34</v>
      </c>
      <c r="H40" s="26" t="s">
        <v>34</v>
      </c>
      <c r="I40" s="26" t="s">
        <v>34</v>
      </c>
      <c r="J40" s="26" t="s">
        <v>34</v>
      </c>
      <c r="K40" s="26" t="s">
        <v>34</v>
      </c>
      <c r="L40" s="26" t="s">
        <v>34</v>
      </c>
      <c r="M40" s="26" t="s">
        <v>34</v>
      </c>
      <c r="N40" s="26" t="s">
        <v>34</v>
      </c>
      <c r="O40" s="26" t="s">
        <v>34</v>
      </c>
      <c r="P40" s="26" t="s">
        <v>34</v>
      </c>
      <c r="Q40" s="26" t="s">
        <v>34</v>
      </c>
      <c r="R40" s="26" t="s">
        <v>34</v>
      </c>
      <c r="S40" s="26" t="s">
        <v>34</v>
      </c>
    </row>
    <row r="41" spans="1:19" s="22" customFormat="1" x14ac:dyDescent="0.2">
      <c r="A41" s="25"/>
      <c r="B41" s="108" t="s">
        <v>42</v>
      </c>
      <c r="C41" s="63">
        <f>IF(ISERROR(COUNTIF(D41:S41,"Ja")/COUNTA(D41:S41)),0,(COUNTIF(D41:S41,"Ja")/COUNTA(D41:S41)))</f>
        <v>0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1:19" s="22" customFormat="1" x14ac:dyDescent="0.2">
      <c r="A42" s="25"/>
      <c r="B42" s="108" t="s">
        <v>43</v>
      </c>
      <c r="C42" s="63">
        <f>IF(ISERROR(COUNTIF(D42:S42,"Ja")/COUNTA(D42:S42)),0,(COUNTIF(D42:S42,"Ja")/COUNTA(D42:S42)))</f>
        <v>0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s="22" customFormat="1" ht="13.5" thickBot="1" x14ac:dyDescent="0.25">
      <c r="A43" s="25"/>
      <c r="B43" s="108" t="s">
        <v>44</v>
      </c>
      <c r="C43" s="63">
        <f>IF(ISERROR(COUNTIF(D43:S43,"Ja")/COUNTA(D43:S43)),0,(COUNTIF(D43:S43,"Ja")/COUNTA(D43:S43)))</f>
        <v>0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s="22" customFormat="1" x14ac:dyDescent="0.2">
      <c r="A44" s="25"/>
      <c r="B44" s="32" t="s">
        <v>75</v>
      </c>
      <c r="C44" s="34" t="s">
        <v>97</v>
      </c>
      <c r="D44" s="26" t="s">
        <v>34</v>
      </c>
      <c r="E44" s="26" t="s">
        <v>34</v>
      </c>
      <c r="F44" s="26" t="s">
        <v>34</v>
      </c>
      <c r="G44" s="26" t="s">
        <v>34</v>
      </c>
      <c r="H44" s="26" t="s">
        <v>34</v>
      </c>
      <c r="I44" s="26" t="s">
        <v>34</v>
      </c>
      <c r="J44" s="26" t="s">
        <v>34</v>
      </c>
      <c r="K44" s="26" t="s">
        <v>34</v>
      </c>
      <c r="L44" s="26" t="s">
        <v>34</v>
      </c>
      <c r="M44" s="26" t="s">
        <v>34</v>
      </c>
      <c r="N44" s="26" t="s">
        <v>34</v>
      </c>
      <c r="O44" s="26" t="s">
        <v>34</v>
      </c>
      <c r="P44" s="26" t="s">
        <v>34</v>
      </c>
      <c r="Q44" s="26" t="s">
        <v>34</v>
      </c>
      <c r="R44" s="26" t="s">
        <v>34</v>
      </c>
      <c r="S44" s="26" t="s">
        <v>34</v>
      </c>
    </row>
    <row r="45" spans="1:19" s="22" customFormat="1" x14ac:dyDescent="0.2">
      <c r="A45" s="25"/>
      <c r="B45" s="108" t="s">
        <v>45</v>
      </c>
      <c r="C45" s="63">
        <f>IF(ISERROR(COUNTIF(D45:S45,"Ja")/COUNTA(D45:S45)),0,(COUNTIF(D45:S45,"Ja")/COUNTA(D45:S45)))</f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s="22" customFormat="1" x14ac:dyDescent="0.2">
      <c r="A46" s="25"/>
      <c r="B46" s="108" t="s">
        <v>46</v>
      </c>
      <c r="C46" s="63">
        <f>IF(ISERROR(COUNTIF(D46:S46,"Ja")/COUNTA(D46:S46)),0,(COUNTIF(D46:S46,"Ja")/COUNTA(D46:S46)))</f>
        <v>0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s="22" customFormat="1" ht="25.5" x14ac:dyDescent="0.2">
      <c r="A47" s="25"/>
      <c r="B47" s="108" t="s">
        <v>47</v>
      </c>
      <c r="C47" s="63">
        <f>IF(ISERROR(COUNTIF(D47:S47,"Ja")/COUNTA(D47:S47)),0,(COUNTIF(D47:S47,"Ja")/COUNTA(D47:S47)))</f>
        <v>0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s="22" customFormat="1" ht="26.25" thickBot="1" x14ac:dyDescent="0.25">
      <c r="A48" s="25"/>
      <c r="B48" s="108" t="s">
        <v>48</v>
      </c>
      <c r="C48" s="63">
        <f>IF(ISERROR(COUNTIF(D48:S48,"Ja")/COUNTA(D48:S48)),0,(COUNTIF(D48:S48,"Ja")/COUNTA(D48:S48)))</f>
        <v>0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19" s="22" customFormat="1" x14ac:dyDescent="0.2">
      <c r="A49" s="25"/>
      <c r="B49" s="32" t="s">
        <v>76</v>
      </c>
      <c r="C49" s="34" t="s">
        <v>97</v>
      </c>
      <c r="D49" s="26" t="s">
        <v>34</v>
      </c>
      <c r="E49" s="26" t="s">
        <v>34</v>
      </c>
      <c r="F49" s="26" t="s">
        <v>34</v>
      </c>
      <c r="G49" s="26" t="s">
        <v>34</v>
      </c>
      <c r="H49" s="26" t="s">
        <v>34</v>
      </c>
      <c r="I49" s="26" t="s">
        <v>34</v>
      </c>
      <c r="J49" s="26" t="s">
        <v>34</v>
      </c>
      <c r="K49" s="26" t="s">
        <v>34</v>
      </c>
      <c r="L49" s="26" t="s">
        <v>34</v>
      </c>
      <c r="M49" s="26" t="s">
        <v>34</v>
      </c>
      <c r="N49" s="26" t="s">
        <v>34</v>
      </c>
      <c r="O49" s="26" t="s">
        <v>34</v>
      </c>
      <c r="P49" s="26" t="s">
        <v>34</v>
      </c>
      <c r="Q49" s="26" t="s">
        <v>34</v>
      </c>
      <c r="R49" s="26" t="s">
        <v>34</v>
      </c>
      <c r="S49" s="26" t="s">
        <v>34</v>
      </c>
    </row>
    <row r="50" spans="1:19" s="22" customFormat="1" x14ac:dyDescent="0.2">
      <c r="A50" s="25"/>
      <c r="B50" s="108" t="s">
        <v>49</v>
      </c>
      <c r="C50" s="63">
        <f t="shared" ref="C50:C55" si="4">IF(ISERROR(COUNTIF(D50:S50,"Ja")/COUNTA(D50:S50)),0,(COUNTIF(D50:S50,"Ja")/COUNTA(D50:S50)))</f>
        <v>0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1:19" s="22" customFormat="1" x14ac:dyDescent="0.2">
      <c r="A51" s="25"/>
      <c r="B51" s="108" t="s">
        <v>50</v>
      </c>
      <c r="C51" s="63">
        <f t="shared" si="4"/>
        <v>0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1:19" s="22" customFormat="1" x14ac:dyDescent="0.2">
      <c r="A52" s="25"/>
      <c r="B52" s="108" t="s">
        <v>51</v>
      </c>
      <c r="C52" s="63">
        <f t="shared" si="4"/>
        <v>0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1:19" s="22" customFormat="1" x14ac:dyDescent="0.2">
      <c r="A53" s="25"/>
      <c r="B53" s="108" t="s">
        <v>52</v>
      </c>
      <c r="C53" s="63">
        <f t="shared" si="4"/>
        <v>0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1:19" s="22" customFormat="1" ht="25.5" x14ac:dyDescent="0.2">
      <c r="A54" s="25"/>
      <c r="B54" s="108" t="s">
        <v>53</v>
      </c>
      <c r="C54" s="63">
        <f t="shared" si="4"/>
        <v>0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1:19" s="22" customFormat="1" ht="13.5" thickBot="1" x14ac:dyDescent="0.25">
      <c r="A55" s="25"/>
      <c r="B55" s="108" t="s">
        <v>54</v>
      </c>
      <c r="C55" s="63">
        <f t="shared" si="4"/>
        <v>0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1:19" s="22" customFormat="1" x14ac:dyDescent="0.2">
      <c r="A56" s="25"/>
      <c r="B56" s="32" t="s">
        <v>78</v>
      </c>
      <c r="C56" s="34" t="s">
        <v>97</v>
      </c>
      <c r="D56" s="26" t="s">
        <v>34</v>
      </c>
      <c r="E56" s="26" t="s">
        <v>34</v>
      </c>
      <c r="F56" s="26" t="s">
        <v>34</v>
      </c>
      <c r="G56" s="26" t="s">
        <v>34</v>
      </c>
      <c r="H56" s="26" t="s">
        <v>34</v>
      </c>
      <c r="I56" s="26" t="s">
        <v>34</v>
      </c>
      <c r="J56" s="26" t="s">
        <v>34</v>
      </c>
      <c r="K56" s="26" t="s">
        <v>34</v>
      </c>
      <c r="L56" s="26" t="s">
        <v>34</v>
      </c>
      <c r="M56" s="26" t="s">
        <v>34</v>
      </c>
      <c r="N56" s="26" t="s">
        <v>34</v>
      </c>
      <c r="O56" s="26" t="s">
        <v>34</v>
      </c>
      <c r="P56" s="26" t="s">
        <v>34</v>
      </c>
      <c r="Q56" s="26" t="s">
        <v>34</v>
      </c>
      <c r="R56" s="26" t="s">
        <v>34</v>
      </c>
      <c r="S56" s="26" t="s">
        <v>34</v>
      </c>
    </row>
    <row r="57" spans="1:19" s="22" customFormat="1" ht="25.5" x14ac:dyDescent="0.2">
      <c r="A57" s="25"/>
      <c r="B57" s="108" t="s">
        <v>55</v>
      </c>
      <c r="C57" s="63">
        <f>IF(ISERROR(COUNTIF(D57:S57,"Ja")/COUNTA(D57:S57)),0,(COUNTIF(D57:S57,"Ja")/COUNTA(D57:S57)))</f>
        <v>0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1:19" s="22" customFormat="1" x14ac:dyDescent="0.2">
      <c r="A58" s="25"/>
      <c r="B58" s="108" t="s">
        <v>56</v>
      </c>
      <c r="C58" s="63">
        <f>IF(ISERROR(COUNTIF(D58:S58,"Ja")/COUNTA(D58:S58)),0,(COUNTIF(D58:S58,"Ja")/COUNTA(D58:S58)))</f>
        <v>0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1:19" s="22" customFormat="1" ht="26.25" thickBot="1" x14ac:dyDescent="0.25">
      <c r="A59" s="25"/>
      <c r="B59" s="108" t="s">
        <v>57</v>
      </c>
      <c r="C59" s="63">
        <f>IF(ISERROR(COUNTIF(D59:S59,"Ja")/COUNTA(D59:S59)),0,(COUNTIF(D59:S59,"Ja")/COUNTA(D59:S59)))</f>
        <v>0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1:19" s="22" customFormat="1" x14ac:dyDescent="0.2">
      <c r="A60" s="25"/>
      <c r="B60" s="32" t="s">
        <v>79</v>
      </c>
      <c r="C60" s="34" t="s">
        <v>97</v>
      </c>
      <c r="D60" s="26" t="s">
        <v>34</v>
      </c>
      <c r="E60" s="26" t="s">
        <v>34</v>
      </c>
      <c r="F60" s="26" t="s">
        <v>34</v>
      </c>
      <c r="G60" s="26" t="s">
        <v>34</v>
      </c>
      <c r="H60" s="26" t="s">
        <v>34</v>
      </c>
      <c r="I60" s="26" t="s">
        <v>34</v>
      </c>
      <c r="J60" s="26" t="s">
        <v>34</v>
      </c>
      <c r="K60" s="26" t="s">
        <v>34</v>
      </c>
      <c r="L60" s="26" t="s">
        <v>34</v>
      </c>
      <c r="M60" s="26" t="s">
        <v>34</v>
      </c>
      <c r="N60" s="26" t="s">
        <v>34</v>
      </c>
      <c r="O60" s="26" t="s">
        <v>34</v>
      </c>
      <c r="P60" s="26" t="s">
        <v>34</v>
      </c>
      <c r="Q60" s="26" t="s">
        <v>34</v>
      </c>
      <c r="R60" s="26" t="s">
        <v>34</v>
      </c>
      <c r="S60" s="26" t="s">
        <v>34</v>
      </c>
    </row>
    <row r="61" spans="1:19" s="22" customFormat="1" x14ac:dyDescent="0.2">
      <c r="A61" s="25"/>
      <c r="B61" s="108" t="s">
        <v>95</v>
      </c>
      <c r="C61" s="63">
        <f>IF(ISERROR(COUNTIF(D61:S61,"Ja")/COUNTA(D61:S61)),0,(COUNTIF(D61:S61,"Ja")/COUNTA(D61:S61)))</f>
        <v>0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1:19" s="22" customFormat="1" ht="25.5" x14ac:dyDescent="0.2">
      <c r="A62" s="25"/>
      <c r="B62" s="108" t="s">
        <v>59</v>
      </c>
      <c r="C62" s="63">
        <f>IF(ISERROR(COUNTIF(D62:S62,"Ja")/COUNTA(D62:S62)),0,(COUNTIF(D62:S62,"Ja")/COUNTA(D62:S62)))</f>
        <v>0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1:19" s="22" customFormat="1" x14ac:dyDescent="0.2">
      <c r="A63" s="25"/>
      <c r="B63" s="108" t="s">
        <v>60</v>
      </c>
      <c r="C63" s="63">
        <f>IF(ISERROR(COUNTIF(D63:S63,"Ja")/COUNTA(D63:S63)),0,(COUNTIF(D63:S63,"Ja")/COUNTA(D63:S63)))</f>
        <v>0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1:19" s="22" customFormat="1" ht="26.25" thickBot="1" x14ac:dyDescent="0.25">
      <c r="A64" s="25"/>
      <c r="B64" s="18" t="s">
        <v>61</v>
      </c>
      <c r="C64" s="63">
        <f>IF(ISERROR(COUNTIF(D64:S64,"Ja")/COUNTA(D64:S64)),0,(COUNTIF(D64:S64,"Ja")/COUNTA(D64:S64)))</f>
        <v>0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</row>
    <row r="65" spans="1:19" s="12" customFormat="1" ht="24" thickBot="1" x14ac:dyDescent="0.3">
      <c r="A65"/>
      <c r="B65" s="196" t="str">
        <f>"Møterom "&amp;"- "&amp;'Liste og vekting'!C65*100&amp;"%"</f>
        <v>Møterom - 25%</v>
      </c>
      <c r="C65" s="197"/>
      <c r="D65" s="64">
        <f t="shared" ref="D65:S65" si="5">+D11</f>
        <v>0</v>
      </c>
      <c r="E65" s="64">
        <f t="shared" si="5"/>
        <v>0</v>
      </c>
      <c r="F65" s="64">
        <f t="shared" si="5"/>
        <v>0</v>
      </c>
      <c r="G65" s="64">
        <f t="shared" si="5"/>
        <v>0</v>
      </c>
      <c r="H65" s="64">
        <f t="shared" si="5"/>
        <v>0</v>
      </c>
      <c r="I65" s="64">
        <f t="shared" si="5"/>
        <v>0</v>
      </c>
      <c r="J65" s="64">
        <f t="shared" si="5"/>
        <v>0</v>
      </c>
      <c r="K65" s="64">
        <f t="shared" si="5"/>
        <v>0</v>
      </c>
      <c r="L65" s="64">
        <f t="shared" si="5"/>
        <v>0</v>
      </c>
      <c r="M65" s="64">
        <f t="shared" si="5"/>
        <v>0</v>
      </c>
      <c r="N65" s="64">
        <f t="shared" si="5"/>
        <v>0</v>
      </c>
      <c r="O65" s="64">
        <f t="shared" si="5"/>
        <v>0</v>
      </c>
      <c r="P65" s="64">
        <f t="shared" si="5"/>
        <v>0</v>
      </c>
      <c r="Q65" s="64">
        <f t="shared" si="5"/>
        <v>0</v>
      </c>
      <c r="R65" s="64">
        <f t="shared" si="5"/>
        <v>0</v>
      </c>
      <c r="S65" s="64">
        <f t="shared" si="5"/>
        <v>0</v>
      </c>
    </row>
    <row r="66" spans="1:19" s="22" customFormat="1" ht="18" x14ac:dyDescent="0.2">
      <c r="B66" s="41" t="str">
        <f>"Pris "&amp;"- "&amp;'Liste og vekting'!D66*100&amp;"%"</f>
        <v>Pris - 60%</v>
      </c>
      <c r="C66" s="47" t="s">
        <v>87</v>
      </c>
      <c r="D66" s="40" t="s">
        <v>33</v>
      </c>
      <c r="E66" s="40" t="s">
        <v>33</v>
      </c>
      <c r="F66" s="40" t="s">
        <v>33</v>
      </c>
      <c r="G66" s="40" t="s">
        <v>33</v>
      </c>
      <c r="H66" s="40" t="s">
        <v>33</v>
      </c>
      <c r="I66" s="40" t="s">
        <v>33</v>
      </c>
      <c r="J66" s="40" t="s">
        <v>33</v>
      </c>
      <c r="K66" s="40" t="s">
        <v>33</v>
      </c>
      <c r="L66" s="40" t="s">
        <v>33</v>
      </c>
      <c r="M66" s="40" t="s">
        <v>33</v>
      </c>
      <c r="N66" s="40" t="s">
        <v>33</v>
      </c>
      <c r="O66" s="40" t="s">
        <v>33</v>
      </c>
      <c r="P66" s="40" t="s">
        <v>33</v>
      </c>
      <c r="Q66" s="40" t="s">
        <v>33</v>
      </c>
      <c r="R66" s="40" t="s">
        <v>33</v>
      </c>
      <c r="S66" s="40" t="s">
        <v>33</v>
      </c>
    </row>
    <row r="67" spans="1:19" s="22" customFormat="1" x14ac:dyDescent="0.2">
      <c r="A67" s="25"/>
      <c r="B67" s="36" t="s">
        <v>101</v>
      </c>
      <c r="C67" s="103" t="str">
        <f>IF(D67&gt;0,AVERAGE(D67:S67)," ")</f>
        <v xml:space="preserve"> </v>
      </c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:19" s="22" customFormat="1" x14ac:dyDescent="0.2">
      <c r="A68" s="25"/>
      <c r="B68" s="36" t="s">
        <v>102</v>
      </c>
      <c r="C68" s="103" t="str">
        <f>IF(D68&gt;0,AVERAGE(D68:S68)," ")</f>
        <v xml:space="preserve"> 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:19" s="22" customFormat="1" x14ac:dyDescent="0.2">
      <c r="A69" s="25"/>
      <c r="B69" s="36" t="s">
        <v>103</v>
      </c>
      <c r="C69" s="103" t="str">
        <f>IF(D69&gt;0,AVERAGE(D69:S69)," ")</f>
        <v xml:space="preserve"> 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:19" s="22" customFormat="1" ht="18" x14ac:dyDescent="0.2">
      <c r="B70" s="41" t="str">
        <f>"Servicegrad og kapasitet "&amp;"- "&amp;'Liste og vekting'!D71*100&amp;"%"</f>
        <v>Servicegrad og kapasitet - 40%</v>
      </c>
      <c r="C70" s="42"/>
      <c r="D70" s="40" t="s">
        <v>100</v>
      </c>
      <c r="E70" s="40" t="s">
        <v>100</v>
      </c>
      <c r="F70" s="40" t="s">
        <v>100</v>
      </c>
      <c r="G70" s="40" t="s">
        <v>100</v>
      </c>
      <c r="H70" s="40" t="s">
        <v>100</v>
      </c>
      <c r="I70" s="40" t="s">
        <v>100</v>
      </c>
      <c r="J70" s="40" t="s">
        <v>100</v>
      </c>
      <c r="K70" s="40" t="s">
        <v>100</v>
      </c>
      <c r="L70" s="40" t="s">
        <v>100</v>
      </c>
      <c r="M70" s="40" t="s">
        <v>100</v>
      </c>
      <c r="N70" s="40" t="s">
        <v>100</v>
      </c>
      <c r="O70" s="40" t="s">
        <v>100</v>
      </c>
      <c r="P70" s="40" t="s">
        <v>100</v>
      </c>
      <c r="Q70" s="40" t="s">
        <v>100</v>
      </c>
      <c r="R70" s="40" t="s">
        <v>100</v>
      </c>
      <c r="S70" s="40" t="s">
        <v>100</v>
      </c>
    </row>
    <row r="71" spans="1:19" s="22" customFormat="1" ht="15" x14ac:dyDescent="0.2">
      <c r="A71" s="25"/>
      <c r="B71" s="93" t="s">
        <v>10</v>
      </c>
      <c r="C71" s="94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1:19" s="22" customFormat="1" ht="15" x14ac:dyDescent="0.2">
      <c r="A72" s="25"/>
      <c r="B72" s="15" t="s">
        <v>96</v>
      </c>
      <c r="C72" s="30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</row>
    <row r="73" spans="1:19" s="22" customFormat="1" ht="25.5" x14ac:dyDescent="0.2">
      <c r="A73" s="25"/>
      <c r="B73" s="92" t="s">
        <v>80</v>
      </c>
      <c r="C73" s="47" t="s">
        <v>98</v>
      </c>
      <c r="D73" s="40" t="s">
        <v>83</v>
      </c>
      <c r="E73" s="40" t="s">
        <v>83</v>
      </c>
      <c r="F73" s="40" t="s">
        <v>83</v>
      </c>
      <c r="G73" s="40" t="s">
        <v>83</v>
      </c>
      <c r="H73" s="40" t="s">
        <v>83</v>
      </c>
      <c r="I73" s="40" t="s">
        <v>83</v>
      </c>
      <c r="J73" s="40" t="s">
        <v>83</v>
      </c>
      <c r="K73" s="40" t="s">
        <v>83</v>
      </c>
      <c r="L73" s="40" t="s">
        <v>83</v>
      </c>
      <c r="M73" s="40" t="s">
        <v>83</v>
      </c>
      <c r="N73" s="40" t="s">
        <v>83</v>
      </c>
      <c r="O73" s="40" t="s">
        <v>83</v>
      </c>
      <c r="P73" s="40" t="s">
        <v>83</v>
      </c>
      <c r="Q73" s="40" t="s">
        <v>83</v>
      </c>
      <c r="R73" s="40" t="s">
        <v>83</v>
      </c>
      <c r="S73" s="40" t="s">
        <v>83</v>
      </c>
    </row>
    <row r="74" spans="1:19" s="22" customFormat="1" x14ac:dyDescent="0.2">
      <c r="A74" s="25"/>
      <c r="B74" s="36" t="s">
        <v>81</v>
      </c>
      <c r="C74" s="43">
        <f>SUM(D74:S74)</f>
        <v>0</v>
      </c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1:19" s="22" customFormat="1" ht="13.5" thickBot="1" x14ac:dyDescent="0.25">
      <c r="A75" s="25"/>
      <c r="B75" s="37" t="s">
        <v>82</v>
      </c>
      <c r="C75" s="67">
        <f>SUM(D75:S75)</f>
        <v>0</v>
      </c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</row>
    <row r="76" spans="1:19" ht="15" x14ac:dyDescent="0.2">
      <c r="A76" s="6"/>
      <c r="B76" s="8"/>
      <c r="C76" s="9"/>
      <c r="N76" s="9"/>
    </row>
    <row r="78" spans="1:19" x14ac:dyDescent="0.2">
      <c r="B78" s="6"/>
      <c r="C78" s="11"/>
      <c r="N78" s="11"/>
    </row>
  </sheetData>
  <sheetProtection sheet="1" objects="1" scenarios="1" selectLockedCells="1"/>
  <mergeCells count="8">
    <mergeCell ref="B11:C11"/>
    <mergeCell ref="B65:C65"/>
    <mergeCell ref="C3:D3"/>
    <mergeCell ref="B5:C6"/>
    <mergeCell ref="B7:C7"/>
    <mergeCell ref="B8:C8"/>
    <mergeCell ref="B9:C9"/>
    <mergeCell ref="B10:C10"/>
  </mergeCells>
  <conditionalFormatting sqref="D8:S10">
    <cfRule type="cellIs" dxfId="7" priority="1" operator="equal">
      <formula>"Ja, kravet er tilfredsstilt"</formula>
    </cfRule>
    <cfRule type="cellIs" dxfId="6" priority="2" operator="equal">
      <formula>"Nei, kravet er ikke tilfredsstilt"</formula>
    </cfRule>
  </conditionalFormatting>
  <dataValidations count="4">
    <dataValidation type="list" allowBlank="1" showInputMessage="1" showErrorMessage="1" errorTitle="Krav må tilfredsstilles" error="Hvis hotellet ikke kan tilfredsstille absolutte krav, vil hotellet tas ut av evalueringen" sqref="D8:S10">
      <formula1>Krav</formula1>
    </dataValidation>
    <dataValidation type="whole" operator="greaterThanOrEqual" allowBlank="1" showInputMessage="1" showErrorMessage="1" errorTitle="Angi antall rom med heltall" error="Kun heltall tillates i disse cellene." sqref="D18:S21">
      <formula1>0</formula1>
    </dataValidation>
    <dataValidation type="list" allowBlank="1" showInputMessage="1" showErrorMessage="1" errorTitle="Besvares kun med Ja eller Nei" error="Svarene kan skrives inn direkte med Ja eller Nei eller velges fra rullegardinen til høyre for cellen." sqref="D23:S29">
      <formula1>Svar</formula1>
    </dataValidation>
    <dataValidation type="list" allowBlank="1" showInputMessage="1" showErrorMessage="1" sqref="D61:S64 D31:S33 D36:S39 D41:S43 D45:S48 D50:S55 D57:S59">
      <formula1>Svar</formula1>
    </dataValidation>
  </dataValidations>
  <pageMargins left="0.78740157499999996" right="0.78740157499999996" top="0.984251969" bottom="0.984251969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Navngitte områder</vt:lpstr>
      </vt:variant>
      <vt:variant>
        <vt:i4>4</vt:i4>
      </vt:variant>
    </vt:vector>
  </HeadingPairs>
  <TitlesOfParts>
    <vt:vector size="17" baseType="lpstr">
      <vt:lpstr>Forklaring</vt:lpstr>
      <vt:lpstr>Svarskjema O-Krav</vt:lpstr>
      <vt:lpstr>Svarskjema pris og miljøkrav</vt:lpstr>
      <vt:lpstr>Oslo-3</vt:lpstr>
      <vt:lpstr>Tromsø</vt:lpstr>
      <vt:lpstr>Trondheim</vt:lpstr>
      <vt:lpstr>Bergen</vt:lpstr>
      <vt:lpstr>Bodø</vt:lpstr>
      <vt:lpstr>Kristiansand</vt:lpstr>
      <vt:lpstr>Lillehammer</vt:lpstr>
      <vt:lpstr>Stavanger</vt:lpstr>
      <vt:lpstr>Hamar</vt:lpstr>
      <vt:lpstr>Liste og vekting</vt:lpstr>
      <vt:lpstr>absoluttkrav</vt:lpstr>
      <vt:lpstr>Krav</vt:lpstr>
      <vt:lpstr>Svar</vt:lpstr>
      <vt:lpstr>'Liste og vekting'!Utskriftsområde</vt:lpstr>
    </vt:vector>
  </TitlesOfParts>
  <Company>Helseforetakenes Innkjøpsservice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 Skorstad</dc:creator>
  <cp:lastModifiedBy>Evy Pleym</cp:lastModifiedBy>
  <cp:lastPrinted>2009-09-22T11:06:59Z</cp:lastPrinted>
  <dcterms:created xsi:type="dcterms:W3CDTF">2009-04-30T06:01:45Z</dcterms:created>
  <dcterms:modified xsi:type="dcterms:W3CDTF">2014-01-06T09:22:54Z</dcterms:modified>
</cp:coreProperties>
</file>